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40" windowWidth="12120" windowHeight="3405" activeTab="0"/>
  </bookViews>
  <sheets>
    <sheet name="PERÚ" sheetId="1" r:id="rId1"/>
  </sheet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<sst xmlns="http://schemas.openxmlformats.org/spreadsheetml/2006/main" count="154" uniqueCount="56">
  <si>
    <t>Miles de dólares</t>
  </si>
  <si>
    <t>Porcentaje</t>
  </si>
  <si>
    <t>En miles de dólares y porcentajes</t>
  </si>
  <si>
    <t>Exportación</t>
  </si>
  <si>
    <t>Argentina</t>
  </si>
  <si>
    <t>Bolivia</t>
  </si>
  <si>
    <t>Colombia</t>
  </si>
  <si>
    <t>SALDO</t>
  </si>
  <si>
    <t>Ecuador</t>
  </si>
  <si>
    <t>ALADI</t>
  </si>
  <si>
    <t>México</t>
  </si>
  <si>
    <t>Paraguay</t>
  </si>
  <si>
    <t>Uruguay</t>
  </si>
  <si>
    <t>Venezuela</t>
  </si>
  <si>
    <t>TOTAL ALADI</t>
  </si>
  <si>
    <t>RESTO DEL MUNDO</t>
  </si>
  <si>
    <t>TOTAL GLOBAL</t>
  </si>
  <si>
    <t>Importación</t>
  </si>
  <si>
    <t>Estados Unidos</t>
  </si>
  <si>
    <t>Japón</t>
  </si>
  <si>
    <t>PAÍS</t>
  </si>
  <si>
    <t>Cuba</t>
  </si>
  <si>
    <t>ÁREA</t>
  </si>
  <si>
    <t>GEOECONÓMICA</t>
  </si>
  <si>
    <t>OTRAS ÁREAS</t>
  </si>
  <si>
    <t>Elaboración: Secretaría General de la ALADI</t>
  </si>
  <si>
    <t>CUADRO 1</t>
  </si>
  <si>
    <t>CUADRO 2</t>
  </si>
  <si>
    <t>CUADRO 4</t>
  </si>
  <si>
    <t>CUADRO 3</t>
  </si>
  <si>
    <t>Variaciones de valores en miles de dólares y porcentajes, e incidencias porcentuales</t>
  </si>
  <si>
    <t>INCIDENCIA PORCENTUAL (1)</t>
  </si>
  <si>
    <t>(1): La incidencia se define como el producto de la variación % del país o área por su participación en el total</t>
  </si>
  <si>
    <t>Brasil</t>
  </si>
  <si>
    <t>E.R.I. (2)</t>
  </si>
  <si>
    <t>E.R.I. (3)</t>
  </si>
  <si>
    <t>Canadá</t>
  </si>
  <si>
    <t xml:space="preserve">       Malasia, Singapur, Tailandia y Taiwán</t>
  </si>
  <si>
    <t>EXPORTACIÓN (FOB)</t>
  </si>
  <si>
    <t>IMPORTACIÓN (CIF)</t>
  </si>
  <si>
    <t>%</t>
  </si>
  <si>
    <t>China (1)</t>
  </si>
  <si>
    <t>China (2)</t>
  </si>
  <si>
    <t>(1): Incluye el comercio con Hong Kong</t>
  </si>
  <si>
    <t>PERÚ: COMERCIO EXTERIOR POR PAÍS COPARTÍCIPE DE LA ALADI</t>
  </si>
  <si>
    <t>PERÚ: COMERCIO EXTERIOR POR ÁREA GEOECONÓMICA</t>
  </si>
  <si>
    <t>Chile</t>
  </si>
  <si>
    <t>(2): Incluye el comercio con Hong Kong</t>
  </si>
  <si>
    <t xml:space="preserve">(3): Economías de Reciente Industrialización. Incluye el comercio con Corea del Sur, Indonesia, Filipinas, </t>
  </si>
  <si>
    <t>(2): Economías de Reciente Industrialización. Incluye el comercio con Corea del Sur, Indonesia, Filipinas,</t>
  </si>
  <si>
    <t xml:space="preserve">Unión Europea </t>
  </si>
  <si>
    <t>Unión Europea</t>
  </si>
  <si>
    <t>Centroamérica y Caribe</t>
  </si>
  <si>
    <t>Panamá</t>
  </si>
  <si>
    <t>Fuente: Superintendencia Nacional de Aduanas y de Administración Tributaria</t>
  </si>
  <si>
    <t>Enero-diciembre 2014-2015</t>
  </si>
</sst>
</file>

<file path=xl/styles.xml><?xml version="1.0" encoding="utf-8"?>
<styleSheet xmlns="http://schemas.openxmlformats.org/spreadsheetml/2006/main">
  <numFmts count="31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$&quot;\ * #,##0_-;\-&quot;$&quot;\ * #,##0_-;_-&quot;$&quot;\ * &quot;-&quot;_-;_-@_-"/>
    <numFmt numFmtId="171" formatCode="_-* #,##0_-;\-* #,##0_-;_-* &quot;-&quot;_-;_-@_-"/>
    <numFmt numFmtId="172" formatCode="_-&quot;$&quot;\ * #,##0.00_-;\-&quot;$&quot;\ * #,##0.00_-;_-&quot;$&quot;\ * &quot;-&quot;??_-;_-@_-"/>
    <numFmt numFmtId="173" formatCode="_-* #,##0.00_-;\-* #,##0.00_-;_-* &quot;-&quot;??_-;_-@_-"/>
    <numFmt numFmtId="174" formatCode="General_)"/>
    <numFmt numFmtId="175" formatCode="0.0_)"/>
    <numFmt numFmtId="176" formatCode="0.0"/>
    <numFmt numFmtId="177" formatCode="#,##0__"/>
    <numFmt numFmtId="178" formatCode="0.0__"/>
    <numFmt numFmtId="179" formatCode="0.0______"/>
    <numFmt numFmtId="180" formatCode="_-* #,##0_-;\-* #,##0_-;_-* &quot;-&quot;??_-;_-@_-"/>
    <numFmt numFmtId="181" formatCode="0.0%"/>
    <numFmt numFmtId="182" formatCode="_(* #,##0_);_(* \(#,##0\);_(* &quot;-&quot;??_);_(@_)"/>
    <numFmt numFmtId="183" formatCode="_ * #,##0.00_ ;_ * \-#,##0.00_ ;_ * &quot;-&quot;??_ ;_ @_ "/>
    <numFmt numFmtId="184" formatCode="_ * #,##0_ ;_ * \-#,##0_ ;_ * &quot;-&quot;??_ ;_ @_ "/>
    <numFmt numFmtId="185" formatCode="#\ ###\ ##0_);\-#\ ###\ ##0_)"/>
    <numFmt numFmtId="186" formatCode="_-* #,##0.0_-;\-* #,##0.0_-;_-* &quot;-&quot;??_-;_-@_-"/>
  </numFmts>
  <fonts count="49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8"/>
      <name val="Courier"/>
      <family val="3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1"/>
      <name val="Courier"/>
      <family val="3"/>
    </font>
    <font>
      <sz val="12"/>
      <name val="Arial"/>
      <family val="2"/>
    </font>
    <font>
      <sz val="12"/>
      <name val="Courier"/>
      <family val="3"/>
    </font>
    <font>
      <u val="single"/>
      <sz val="11"/>
      <name val="Courier"/>
      <family val="3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7">
    <xf numFmtId="174" fontId="0" fillId="0" borderId="0" xfId="0" applyAlignment="1">
      <alignment/>
    </xf>
    <xf numFmtId="174" fontId="4" fillId="0" borderId="0" xfId="0" applyFont="1" applyAlignment="1">
      <alignment/>
    </xf>
    <xf numFmtId="174" fontId="12" fillId="0" borderId="0" xfId="0" applyFont="1" applyAlignment="1">
      <alignment/>
    </xf>
    <xf numFmtId="174" fontId="13" fillId="0" borderId="0" xfId="0" applyFont="1" applyAlignment="1">
      <alignment/>
    </xf>
    <xf numFmtId="174" fontId="15" fillId="0" borderId="0" xfId="0" applyFont="1" applyAlignment="1">
      <alignment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12" fillId="0" borderId="0" xfId="0" applyNumberFormat="1" applyFont="1" applyAlignment="1">
      <alignment/>
    </xf>
    <xf numFmtId="180" fontId="12" fillId="0" borderId="0" xfId="48" applyNumberFormat="1" applyFont="1" applyAlignment="1">
      <alignment/>
    </xf>
    <xf numFmtId="14" fontId="12" fillId="0" borderId="0" xfId="48" applyNumberFormat="1" applyFont="1" applyAlignment="1">
      <alignment/>
    </xf>
    <xf numFmtId="174" fontId="5" fillId="33" borderId="0" xfId="0" applyFont="1" applyFill="1" applyAlignment="1" applyProtection="1">
      <alignment/>
      <protection/>
    </xf>
    <xf numFmtId="174" fontId="0" fillId="33" borderId="0" xfId="0" applyFont="1" applyFill="1" applyAlignment="1">
      <alignment/>
    </xf>
    <xf numFmtId="174" fontId="0" fillId="33" borderId="0" xfId="0" applyFont="1" applyFill="1" applyAlignment="1">
      <alignment/>
    </xf>
    <xf numFmtId="174" fontId="7" fillId="33" borderId="0" xfId="0" applyFont="1" applyFill="1" applyAlignment="1" applyProtection="1">
      <alignment horizontal="center"/>
      <protection/>
    </xf>
    <xf numFmtId="174" fontId="0" fillId="33" borderId="0" xfId="0" applyFont="1" applyFill="1" applyAlignment="1">
      <alignment horizontal="center"/>
    </xf>
    <xf numFmtId="174" fontId="0" fillId="33" borderId="0" xfId="0" applyFont="1" applyFill="1" applyAlignment="1">
      <alignment/>
    </xf>
    <xf numFmtId="174" fontId="5" fillId="33" borderId="0" xfId="0" applyFont="1" applyFill="1" applyAlignment="1" applyProtection="1">
      <alignment horizontal="left"/>
      <protection/>
    </xf>
    <xf numFmtId="174" fontId="5" fillId="33" borderId="0" xfId="0" applyFont="1" applyFill="1" applyAlignment="1">
      <alignment/>
    </xf>
    <xf numFmtId="174" fontId="5" fillId="33" borderId="0" xfId="0" applyFont="1" applyFill="1" applyAlignment="1" applyProtection="1">
      <alignment horizontal="center"/>
      <protection/>
    </xf>
    <xf numFmtId="174" fontId="5" fillId="33" borderId="0" xfId="0" applyFont="1" applyFill="1" applyAlignment="1" applyProtection="1">
      <alignment horizontal="left"/>
      <protection/>
    </xf>
    <xf numFmtId="174" fontId="0" fillId="33" borderId="0" xfId="0" applyFill="1" applyAlignment="1" applyProtection="1">
      <alignment/>
      <protection/>
    </xf>
    <xf numFmtId="174" fontId="0" fillId="33" borderId="0" xfId="0" applyFont="1" applyFill="1" applyAlignment="1" applyProtection="1">
      <alignment horizontal="center"/>
      <protection/>
    </xf>
    <xf numFmtId="174" fontId="0" fillId="33" borderId="0" xfId="0" applyFont="1" applyFill="1" applyAlignment="1" applyProtection="1">
      <alignment/>
      <protection/>
    </xf>
    <xf numFmtId="174" fontId="0" fillId="33" borderId="0" xfId="0" applyFont="1" applyFill="1" applyAlignment="1" applyProtection="1">
      <alignment/>
      <protection/>
    </xf>
    <xf numFmtId="174" fontId="0" fillId="33" borderId="0" xfId="0" applyFont="1" applyFill="1" applyAlignment="1" applyProtection="1">
      <alignment horizontal="center"/>
      <protection/>
    </xf>
    <xf numFmtId="174" fontId="0" fillId="33" borderId="0" xfId="0" applyFont="1" applyFill="1" applyAlignment="1" applyProtection="1">
      <alignment horizontal="left"/>
      <protection/>
    </xf>
    <xf numFmtId="174" fontId="0" fillId="33" borderId="10" xfId="0" applyFont="1" applyFill="1" applyBorder="1" applyAlignment="1" applyProtection="1">
      <alignment horizontal="fill"/>
      <protection/>
    </xf>
    <xf numFmtId="174" fontId="0" fillId="33" borderId="10" xfId="0" applyFont="1" applyFill="1" applyBorder="1" applyAlignment="1" applyProtection="1">
      <alignment horizontal="fill"/>
      <protection/>
    </xf>
    <xf numFmtId="174" fontId="0" fillId="33" borderId="11" xfId="0" applyFont="1" applyFill="1" applyBorder="1" applyAlignment="1">
      <alignment/>
    </xf>
    <xf numFmtId="174" fontId="0" fillId="33" borderId="11" xfId="0" applyFont="1" applyFill="1" applyBorder="1" applyAlignment="1">
      <alignment/>
    </xf>
    <xf numFmtId="176" fontId="0" fillId="33" borderId="11" xfId="0" applyNumberFormat="1" applyFont="1" applyFill="1" applyBorder="1" applyAlignment="1">
      <alignment/>
    </xf>
    <xf numFmtId="174" fontId="7" fillId="33" borderId="0" xfId="0" applyFont="1" applyFill="1" applyAlignment="1">
      <alignment horizontal="centerContinuous"/>
    </xf>
    <xf numFmtId="174" fontId="0" fillId="33" borderId="0" xfId="0" applyFont="1" applyFill="1" applyAlignment="1">
      <alignment horizontal="centerContinuous"/>
    </xf>
    <xf numFmtId="174" fontId="0" fillId="33" borderId="0" xfId="0" applyFont="1" applyFill="1" applyAlignment="1" applyProtection="1">
      <alignment horizontal="centerContinuous"/>
      <protection/>
    </xf>
    <xf numFmtId="174" fontId="7" fillId="33" borderId="0" xfId="0" applyFont="1" applyFill="1" applyAlignment="1">
      <alignment horizontal="centerContinuous"/>
    </xf>
    <xf numFmtId="174" fontId="0" fillId="33" borderId="0" xfId="0" applyFont="1" applyFill="1" applyAlignment="1">
      <alignment horizontal="centerContinuous"/>
    </xf>
    <xf numFmtId="174" fontId="0" fillId="33" borderId="0" xfId="0" applyFont="1" applyFill="1" applyAlignment="1" applyProtection="1">
      <alignment horizontal="centerContinuous"/>
      <protection/>
    </xf>
    <xf numFmtId="174" fontId="0" fillId="33" borderId="0" xfId="0" applyFont="1" applyFill="1" applyAlignment="1" applyProtection="1">
      <alignment horizontal="left"/>
      <protection/>
    </xf>
    <xf numFmtId="175" fontId="0" fillId="33" borderId="0" xfId="0" applyNumberFormat="1" applyFont="1" applyFill="1" applyAlignment="1" applyProtection="1">
      <alignment/>
      <protection/>
    </xf>
    <xf numFmtId="177" fontId="0" fillId="33" borderId="0" xfId="0" applyNumberFormat="1" applyFont="1" applyFill="1" applyAlignment="1" applyProtection="1">
      <alignment/>
      <protection/>
    </xf>
    <xf numFmtId="177" fontId="0" fillId="33" borderId="0" xfId="0" applyNumberFormat="1" applyFont="1" applyFill="1" applyAlignment="1" applyProtection="1">
      <alignment/>
      <protection/>
    </xf>
    <xf numFmtId="178" fontId="0" fillId="33" borderId="0" xfId="0" applyNumberFormat="1" applyFont="1" applyFill="1" applyAlignment="1" applyProtection="1">
      <alignment/>
      <protection/>
    </xf>
    <xf numFmtId="179" fontId="0" fillId="33" borderId="0" xfId="0" applyNumberFormat="1" applyFont="1" applyFill="1" applyAlignment="1" applyProtection="1">
      <alignment/>
      <protection/>
    </xf>
    <xf numFmtId="178" fontId="0" fillId="33" borderId="0" xfId="0" applyNumberFormat="1" applyFont="1" applyFill="1" applyAlignment="1">
      <alignment/>
    </xf>
    <xf numFmtId="177" fontId="0" fillId="33" borderId="0" xfId="0" applyNumberFormat="1" applyFont="1" applyFill="1" applyAlignment="1" applyProtection="1">
      <alignment horizontal="centerContinuous"/>
      <protection/>
    </xf>
    <xf numFmtId="175" fontId="0" fillId="33" borderId="0" xfId="0" applyNumberFormat="1" applyFont="1" applyFill="1" applyAlignment="1" applyProtection="1">
      <alignment horizontal="centerContinuous"/>
      <protection/>
    </xf>
    <xf numFmtId="174" fontId="6" fillId="33" borderId="0" xfId="0" applyFont="1" applyFill="1" applyAlignment="1">
      <alignment horizontal="centerContinuous"/>
    </xf>
    <xf numFmtId="177" fontId="6" fillId="33" borderId="0" xfId="0" applyNumberFormat="1" applyFont="1" applyFill="1" applyAlignment="1" applyProtection="1">
      <alignment horizontal="centerContinuous"/>
      <protection/>
    </xf>
    <xf numFmtId="178" fontId="6" fillId="33" borderId="0" xfId="0" applyNumberFormat="1" applyFont="1" applyFill="1" applyAlignment="1" applyProtection="1">
      <alignment horizontal="centerContinuous"/>
      <protection/>
    </xf>
    <xf numFmtId="179" fontId="6" fillId="33" borderId="0" xfId="0" applyNumberFormat="1" applyFont="1" applyFill="1" applyAlignment="1" applyProtection="1">
      <alignment horizontal="centerContinuous"/>
      <protection/>
    </xf>
    <xf numFmtId="37" fontId="0" fillId="33" borderId="0" xfId="0" applyNumberFormat="1" applyFont="1" applyFill="1" applyAlignment="1">
      <alignment/>
    </xf>
    <xf numFmtId="37" fontId="0" fillId="33" borderId="0" xfId="0" applyNumberFormat="1" applyFont="1" applyFill="1" applyAlignment="1" applyProtection="1">
      <alignment/>
      <protection/>
    </xf>
    <xf numFmtId="37" fontId="0" fillId="33" borderId="0" xfId="0" applyNumberFormat="1" applyFont="1" applyFill="1" applyAlignment="1" applyProtection="1">
      <alignment/>
      <protection/>
    </xf>
    <xf numFmtId="176" fontId="0" fillId="33" borderId="0" xfId="0" applyNumberFormat="1" applyFont="1" applyFill="1" applyAlignment="1" applyProtection="1">
      <alignment/>
      <protection/>
    </xf>
    <xf numFmtId="174" fontId="0" fillId="33" borderId="11" xfId="0" applyFont="1" applyFill="1" applyBorder="1" applyAlignment="1" applyProtection="1">
      <alignment horizontal="fill"/>
      <protection/>
    </xf>
    <xf numFmtId="174" fontId="0" fillId="33" borderId="11" xfId="0" applyFont="1" applyFill="1" applyBorder="1" applyAlignment="1" applyProtection="1">
      <alignment horizontal="fill"/>
      <protection/>
    </xf>
    <xf numFmtId="49" fontId="4" fillId="33" borderId="0" xfId="0" applyNumberFormat="1" applyFont="1" applyFill="1" applyBorder="1" applyAlignment="1" applyProtection="1">
      <alignment horizontal="left"/>
      <protection/>
    </xf>
    <xf numFmtId="174" fontId="4" fillId="33" borderId="0" xfId="0" applyFont="1" applyFill="1" applyAlignment="1">
      <alignment/>
    </xf>
    <xf numFmtId="174" fontId="4" fillId="33" borderId="0" xfId="0" applyFont="1" applyFill="1" applyAlignment="1" applyProtection="1">
      <alignment horizontal="left"/>
      <protection/>
    </xf>
    <xf numFmtId="174" fontId="12" fillId="33" borderId="0" xfId="0" applyFont="1" applyFill="1" applyAlignment="1" applyProtection="1">
      <alignment horizontal="left"/>
      <protection/>
    </xf>
    <xf numFmtId="174" fontId="12" fillId="33" borderId="0" xfId="0" applyFont="1" applyFill="1" applyAlignment="1">
      <alignment/>
    </xf>
    <xf numFmtId="174" fontId="12" fillId="33" borderId="0" xfId="0" applyFont="1" applyFill="1" applyAlignment="1">
      <alignment/>
    </xf>
    <xf numFmtId="174" fontId="0" fillId="33" borderId="0" xfId="0" applyFont="1" applyFill="1" applyAlignment="1" applyProtection="1">
      <alignment/>
      <protection/>
    </xf>
    <xf numFmtId="174" fontId="0" fillId="33" borderId="0" xfId="0" applyFont="1" applyFill="1" applyAlignment="1" applyProtection="1">
      <alignment horizontal="left"/>
      <protection/>
    </xf>
    <xf numFmtId="174" fontId="0" fillId="33" borderId="10" xfId="0" applyFont="1" applyFill="1" applyBorder="1" applyAlignment="1" applyProtection="1">
      <alignment horizontal="fill"/>
      <protection/>
    </xf>
    <xf numFmtId="174" fontId="0" fillId="33" borderId="10" xfId="0" applyFont="1" applyFill="1" applyBorder="1" applyAlignment="1">
      <alignment/>
    </xf>
    <xf numFmtId="174" fontId="6" fillId="33" borderId="0" xfId="0" applyFont="1" applyFill="1" applyAlignment="1" applyProtection="1">
      <alignment horizontal="centerContinuous"/>
      <protection/>
    </xf>
    <xf numFmtId="174" fontId="7" fillId="33" borderId="0" xfId="0" applyFont="1" applyFill="1" applyAlignment="1" applyProtection="1">
      <alignment horizontal="centerContinuous"/>
      <protection/>
    </xf>
    <xf numFmtId="175" fontId="0" fillId="33" borderId="0" xfId="0" applyNumberFormat="1" applyFont="1" applyFill="1" applyAlignment="1" applyProtection="1">
      <alignment/>
      <protection/>
    </xf>
    <xf numFmtId="176" fontId="0" fillId="33" borderId="0" xfId="0" applyNumberFormat="1" applyFont="1" applyFill="1" applyAlignment="1">
      <alignment/>
    </xf>
    <xf numFmtId="174" fontId="0" fillId="33" borderId="0" xfId="0" applyFont="1" applyFill="1" applyAlignment="1" applyProtection="1">
      <alignment wrapText="1"/>
      <protection/>
    </xf>
    <xf numFmtId="174" fontId="14" fillId="33" borderId="0" xfId="0" applyFont="1" applyFill="1" applyAlignment="1">
      <alignment horizontal="centerContinuous"/>
    </xf>
    <xf numFmtId="175" fontId="6" fillId="33" borderId="0" xfId="0" applyNumberFormat="1" applyFont="1" applyFill="1" applyAlignment="1" applyProtection="1">
      <alignment horizontal="centerContinuous"/>
      <protection/>
    </xf>
    <xf numFmtId="177" fontId="7" fillId="33" borderId="0" xfId="0" applyNumberFormat="1" applyFont="1" applyFill="1" applyAlignment="1" applyProtection="1">
      <alignment horizontal="centerContinuous"/>
      <protection/>
    </xf>
    <xf numFmtId="178" fontId="7" fillId="33" borderId="0" xfId="0" applyNumberFormat="1" applyFont="1" applyFill="1" applyAlignment="1" applyProtection="1">
      <alignment horizontal="centerContinuous"/>
      <protection/>
    </xf>
    <xf numFmtId="179" fontId="7" fillId="33" borderId="0" xfId="0" applyNumberFormat="1" applyFont="1" applyFill="1" applyAlignment="1" applyProtection="1">
      <alignment horizontal="centerContinuous"/>
      <protection/>
    </xf>
    <xf numFmtId="177" fontId="0" fillId="33" borderId="0" xfId="0" applyNumberFormat="1" applyFont="1" applyFill="1" applyAlignment="1" applyProtection="1">
      <alignment/>
      <protection/>
    </xf>
    <xf numFmtId="175" fontId="0" fillId="33" borderId="0" xfId="0" applyNumberFormat="1" applyFont="1" applyFill="1" applyAlignment="1" applyProtection="1">
      <alignment/>
      <protection/>
    </xf>
    <xf numFmtId="178" fontId="0" fillId="33" borderId="0" xfId="0" applyNumberFormat="1" applyFont="1" applyFill="1" applyAlignment="1" applyProtection="1">
      <alignment/>
      <protection/>
    </xf>
    <xf numFmtId="179" fontId="0" fillId="33" borderId="0" xfId="0" applyNumberFormat="1" applyFont="1" applyFill="1" applyAlignment="1" applyProtection="1">
      <alignment/>
      <protection/>
    </xf>
    <xf numFmtId="174" fontId="12" fillId="33" borderId="11" xfId="0" applyFont="1" applyFill="1" applyBorder="1" applyAlignment="1">
      <alignment/>
    </xf>
    <xf numFmtId="174" fontId="12" fillId="33" borderId="11" xfId="0" applyFont="1" applyFill="1" applyBorder="1" applyAlignment="1" applyProtection="1">
      <alignment horizontal="fill"/>
      <protection/>
    </xf>
    <xf numFmtId="174" fontId="15" fillId="33" borderId="0" xfId="0" applyFont="1" applyFill="1" applyAlignment="1">
      <alignment/>
    </xf>
    <xf numFmtId="174" fontId="4" fillId="33" borderId="0" xfId="0" applyFont="1" applyFill="1" applyAlignment="1">
      <alignment horizontal="left"/>
    </xf>
    <xf numFmtId="174" fontId="5" fillId="16" borderId="12" xfId="0" applyFont="1" applyFill="1" applyBorder="1" applyAlignment="1" applyProtection="1">
      <alignment horizontal="centerContinuous"/>
      <protection/>
    </xf>
    <xf numFmtId="174" fontId="5" fillId="16" borderId="12" xfId="0" applyFont="1" applyFill="1" applyBorder="1" applyAlignment="1">
      <alignment horizontal="centerContinuous"/>
    </xf>
    <xf numFmtId="174" fontId="11" fillId="16" borderId="11" xfId="0" applyFont="1" applyFill="1" applyBorder="1" applyAlignment="1">
      <alignment/>
    </xf>
    <xf numFmtId="174" fontId="5" fillId="16" borderId="0" xfId="0" applyFont="1" applyFill="1" applyAlignment="1" applyProtection="1">
      <alignment horizontal="center"/>
      <protection/>
    </xf>
    <xf numFmtId="174" fontId="5" fillId="16" borderId="0" xfId="0" applyFont="1" applyFill="1" applyAlignment="1">
      <alignment/>
    </xf>
    <xf numFmtId="174" fontId="5" fillId="16" borderId="10" xfId="0" applyFont="1" applyFill="1" applyBorder="1" applyAlignment="1" applyProtection="1">
      <alignment horizontal="centerContinuous"/>
      <protection/>
    </xf>
    <xf numFmtId="174" fontId="5" fillId="16" borderId="0" xfId="0" applyFont="1" applyFill="1" applyAlignment="1">
      <alignment/>
    </xf>
    <xf numFmtId="174" fontId="5" fillId="16" borderId="0" xfId="0" applyFont="1" applyFill="1" applyAlignment="1" applyProtection="1">
      <alignment horizontal="center"/>
      <protection/>
    </xf>
    <xf numFmtId="174" fontId="5" fillId="16" borderId="10" xfId="0" applyFont="1" applyFill="1" applyBorder="1" applyAlignment="1" applyProtection="1">
      <alignment horizontal="centerContinuous"/>
      <protection/>
    </xf>
    <xf numFmtId="174" fontId="5" fillId="16" borderId="0" xfId="0" applyFont="1" applyFill="1" applyAlignment="1">
      <alignment horizontal="center"/>
    </xf>
    <xf numFmtId="9" fontId="12" fillId="0" borderId="0" xfId="54" applyFont="1" applyAlignment="1">
      <alignment/>
    </xf>
    <xf numFmtId="181" fontId="12" fillId="0" borderId="0" xfId="54" applyNumberFormat="1" applyFont="1" applyAlignment="1">
      <alignment/>
    </xf>
    <xf numFmtId="49" fontId="4" fillId="33" borderId="0" xfId="0" applyNumberFormat="1" applyFont="1" applyFill="1" applyBorder="1" applyAlignment="1" applyProtection="1">
      <alignment horizontal="left"/>
      <protection/>
    </xf>
    <xf numFmtId="185" fontId="0" fillId="33" borderId="0" xfId="0" applyNumberFormat="1" applyFont="1" applyFill="1" applyAlignment="1" applyProtection="1">
      <alignment/>
      <protection/>
    </xf>
    <xf numFmtId="186" fontId="12" fillId="0" borderId="0" xfId="48" applyNumberFormat="1" applyFont="1" applyAlignment="1">
      <alignment/>
    </xf>
    <xf numFmtId="174" fontId="5" fillId="16" borderId="11" xfId="0" applyFont="1" applyFill="1" applyBorder="1" applyAlignment="1" applyProtection="1">
      <alignment horizontal="center" vertical="center" wrapText="1"/>
      <protection/>
    </xf>
    <xf numFmtId="174" fontId="5" fillId="16" borderId="10" xfId="0" applyFont="1" applyFill="1" applyBorder="1" applyAlignment="1" applyProtection="1">
      <alignment horizontal="center" vertical="center" wrapText="1"/>
      <protection/>
    </xf>
    <xf numFmtId="174" fontId="5" fillId="16" borderId="11" xfId="0" applyFont="1" applyFill="1" applyBorder="1" applyAlignment="1" applyProtection="1">
      <alignment horizontal="center" vertical="center" wrapText="1"/>
      <protection/>
    </xf>
    <xf numFmtId="174" fontId="5" fillId="16" borderId="10" xfId="0" applyFont="1" applyFill="1" applyBorder="1" applyAlignment="1" applyProtection="1">
      <alignment horizontal="center" vertical="center" wrapText="1"/>
      <protection/>
    </xf>
    <xf numFmtId="174" fontId="5" fillId="16" borderId="11" xfId="0" applyFont="1" applyFill="1" applyBorder="1" applyAlignment="1" applyProtection="1">
      <alignment horizontal="center" vertical="center"/>
      <protection/>
    </xf>
    <xf numFmtId="174" fontId="5" fillId="16" borderId="10" xfId="0" applyFont="1" applyFill="1" applyBorder="1" applyAlignment="1" applyProtection="1">
      <alignment horizontal="center" vertical="center"/>
      <protection/>
    </xf>
    <xf numFmtId="174" fontId="5" fillId="16" borderId="11" xfId="0" applyFont="1" applyFill="1" applyBorder="1" applyAlignment="1" applyProtection="1">
      <alignment horizontal="center" vertical="center"/>
      <protection/>
    </xf>
    <xf numFmtId="174" fontId="5" fillId="16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="75" zoomScaleNormal="75" zoomScalePageLayoutView="0" workbookViewId="0" topLeftCell="A36">
      <selection activeCell="J52" sqref="J52:P106"/>
    </sheetView>
  </sheetViews>
  <sheetFormatPr defaultColWidth="12.50390625" defaultRowHeight="14.25"/>
  <cols>
    <col min="1" max="1" width="19.50390625" style="2" customWidth="1"/>
    <col min="2" max="2" width="16.50390625" style="2" customWidth="1"/>
    <col min="3" max="3" width="2.625" style="2" customWidth="1"/>
    <col min="4" max="4" width="6.625" style="2" customWidth="1"/>
    <col min="5" max="5" width="2.625" style="3" customWidth="1"/>
    <col min="6" max="6" width="13.625" style="2" customWidth="1"/>
    <col min="7" max="7" width="2.625" style="2" customWidth="1"/>
    <col min="8" max="8" width="6.625" style="2" customWidth="1"/>
    <col min="9" max="9" width="12.625" style="2" customWidth="1"/>
    <col min="10" max="10" width="20.625" style="2" customWidth="1"/>
    <col min="11" max="11" width="6.75390625" style="2" customWidth="1"/>
    <col min="12" max="12" width="15.625" style="2" customWidth="1"/>
    <col min="13" max="13" width="5.375" style="2" customWidth="1"/>
    <col min="14" max="14" width="11.375" style="2" customWidth="1"/>
    <col min="15" max="15" width="5.25390625" style="2" customWidth="1"/>
    <col min="16" max="16" width="17.75390625" style="2" customWidth="1"/>
    <col min="17" max="17" width="12.50390625" style="2" customWidth="1"/>
    <col min="18" max="18" width="10.625" style="2" customWidth="1"/>
    <col min="19" max="19" width="12.50390625" style="2" customWidth="1"/>
    <col min="20" max="20" width="10.625" style="2" customWidth="1"/>
    <col min="21" max="16384" width="12.50390625" style="2" customWidth="1"/>
  </cols>
  <sheetData>
    <row r="1" spans="1:16" ht="15.75">
      <c r="A1" s="10" t="s">
        <v>26</v>
      </c>
      <c r="B1" s="11"/>
      <c r="C1" s="12"/>
      <c r="D1" s="13"/>
      <c r="E1" s="14"/>
      <c r="F1" s="15"/>
      <c r="G1" s="12"/>
      <c r="H1" s="12"/>
      <c r="I1" s="12"/>
      <c r="J1" s="16" t="s">
        <v>27</v>
      </c>
      <c r="K1" s="11"/>
      <c r="L1" s="11"/>
      <c r="M1" s="11"/>
      <c r="N1" s="11"/>
      <c r="O1" s="11"/>
      <c r="P1" s="11"/>
    </row>
    <row r="2" spans="1:16" ht="15.75">
      <c r="A2" s="17" t="s">
        <v>44</v>
      </c>
      <c r="B2" s="11"/>
      <c r="C2" s="12"/>
      <c r="D2" s="18"/>
      <c r="E2" s="14"/>
      <c r="F2" s="12"/>
      <c r="G2" s="12"/>
      <c r="H2" s="12"/>
      <c r="I2" s="12"/>
      <c r="J2" s="19" t="s">
        <v>44</v>
      </c>
      <c r="K2" s="15"/>
      <c r="L2" s="15"/>
      <c r="M2" s="15"/>
      <c r="N2" s="15"/>
      <c r="O2" s="15"/>
      <c r="P2" s="15"/>
    </row>
    <row r="3" spans="1:16" ht="15">
      <c r="A3" s="20" t="s">
        <v>55</v>
      </c>
      <c r="B3" s="12"/>
      <c r="C3" s="12"/>
      <c r="D3" s="21"/>
      <c r="E3" s="14"/>
      <c r="F3" s="12"/>
      <c r="G3" s="12"/>
      <c r="H3" s="12"/>
      <c r="I3" s="12"/>
      <c r="J3" s="22" t="str">
        <f>+A3</f>
        <v>Enero-diciembre 2014-2015</v>
      </c>
      <c r="K3" s="15"/>
      <c r="L3" s="15"/>
      <c r="M3" s="15"/>
      <c r="N3" s="15"/>
      <c r="O3" s="15"/>
      <c r="P3" s="15"/>
    </row>
    <row r="4" spans="1:16" ht="15">
      <c r="A4" s="23" t="s">
        <v>2</v>
      </c>
      <c r="B4" s="12"/>
      <c r="C4" s="12"/>
      <c r="D4" s="24"/>
      <c r="E4" s="14"/>
      <c r="F4" s="12"/>
      <c r="G4" s="12"/>
      <c r="H4" s="12"/>
      <c r="I4" s="12"/>
      <c r="J4" s="25" t="s">
        <v>30</v>
      </c>
      <c r="K4" s="15"/>
      <c r="L4" s="15"/>
      <c r="M4" s="15"/>
      <c r="N4" s="15"/>
      <c r="O4" s="15"/>
      <c r="P4" s="15"/>
    </row>
    <row r="5" spans="1:16" ht="9.75" customHeight="1" thickBot="1">
      <c r="A5" s="26"/>
      <c r="B5" s="26"/>
      <c r="C5" s="26"/>
      <c r="D5" s="15"/>
      <c r="E5" s="15"/>
      <c r="F5" s="26"/>
      <c r="G5" s="26"/>
      <c r="H5" s="26"/>
      <c r="I5" s="26"/>
      <c r="J5" s="27"/>
      <c r="K5" s="27"/>
      <c r="L5" s="27"/>
      <c r="M5" s="27"/>
      <c r="N5" s="27"/>
      <c r="O5" s="27"/>
      <c r="P5" s="27"/>
    </row>
    <row r="6" spans="1:16" ht="18" customHeight="1" thickBot="1">
      <c r="A6" s="105" t="s">
        <v>20</v>
      </c>
      <c r="B6" s="84" t="s">
        <v>38</v>
      </c>
      <c r="C6" s="85"/>
      <c r="D6" s="85"/>
      <c r="E6" s="86"/>
      <c r="F6" s="84" t="s">
        <v>39</v>
      </c>
      <c r="G6" s="85"/>
      <c r="H6" s="85"/>
      <c r="I6" s="105" t="s">
        <v>7</v>
      </c>
      <c r="J6" s="103" t="s">
        <v>20</v>
      </c>
      <c r="K6" s="88"/>
      <c r="L6" s="89" t="str">
        <f>CONCATENATE("VARIACIÓN ",RIGHT(A3,9))</f>
        <v>VARIACIÓN 2014-2015</v>
      </c>
      <c r="M6" s="89"/>
      <c r="N6" s="89"/>
      <c r="O6" s="88"/>
      <c r="P6" s="99" t="s">
        <v>31</v>
      </c>
    </row>
    <row r="7" spans="1:16" ht="17.25" customHeight="1" thickBot="1">
      <c r="A7" s="106"/>
      <c r="B7" s="87" t="s">
        <v>0</v>
      </c>
      <c r="C7" s="90"/>
      <c r="D7" s="87" t="s">
        <v>40</v>
      </c>
      <c r="E7" s="90"/>
      <c r="F7" s="87" t="s">
        <v>0</v>
      </c>
      <c r="G7" s="90"/>
      <c r="H7" s="87" t="s">
        <v>40</v>
      </c>
      <c r="I7" s="106"/>
      <c r="J7" s="104"/>
      <c r="K7" s="88"/>
      <c r="L7" s="91" t="s">
        <v>0</v>
      </c>
      <c r="M7" s="88"/>
      <c r="N7" s="91" t="s">
        <v>1</v>
      </c>
      <c r="O7" s="88"/>
      <c r="P7" s="100"/>
    </row>
    <row r="8" spans="1:16" ht="12" customHeight="1">
      <c r="A8" s="28"/>
      <c r="B8" s="28"/>
      <c r="C8" s="28"/>
      <c r="D8" s="28"/>
      <c r="E8" s="28"/>
      <c r="F8" s="28"/>
      <c r="G8" s="28"/>
      <c r="H8" s="28"/>
      <c r="I8" s="28"/>
      <c r="J8" s="29"/>
      <c r="K8" s="29"/>
      <c r="L8" s="29"/>
      <c r="M8" s="29"/>
      <c r="N8" s="30"/>
      <c r="O8" s="29"/>
      <c r="P8" s="29"/>
    </row>
    <row r="9" spans="1:16" ht="15.75">
      <c r="A9" s="31" t="str">
        <f>CONCATENATE(LEFT(A3,LEN(A3)-9),RIGHT(A3,4))</f>
        <v>Enero-diciembre 2015</v>
      </c>
      <c r="B9" s="32"/>
      <c r="C9" s="33"/>
      <c r="D9" s="32"/>
      <c r="E9" s="32"/>
      <c r="F9" s="32"/>
      <c r="G9" s="32"/>
      <c r="H9" s="32"/>
      <c r="I9" s="32"/>
      <c r="J9" s="34" t="s">
        <v>3</v>
      </c>
      <c r="K9" s="35"/>
      <c r="L9" s="36"/>
      <c r="M9" s="35"/>
      <c r="N9" s="35"/>
      <c r="O9" s="35"/>
      <c r="P9" s="35"/>
    </row>
    <row r="10" spans="1:16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5"/>
      <c r="K10" s="15"/>
      <c r="L10" s="97"/>
      <c r="M10" s="15"/>
      <c r="N10" s="15"/>
      <c r="O10" s="15"/>
      <c r="P10" s="15"/>
    </row>
    <row r="11" spans="1:18" ht="15">
      <c r="A11" s="37" t="s">
        <v>4</v>
      </c>
      <c r="B11" s="97">
        <v>131281.09193</v>
      </c>
      <c r="C11" s="12"/>
      <c r="D11" s="38">
        <f aca="true" t="shared" si="0" ref="D11:D22">B11*100/B$24</f>
        <v>2.3211314341007463</v>
      </c>
      <c r="E11" s="12"/>
      <c r="F11" s="97">
        <v>862184.1486979999</v>
      </c>
      <c r="G11" s="12"/>
      <c r="H11" s="38">
        <f aca="true" t="shared" si="1" ref="H11:H22">F11*100/F$24</f>
        <v>9.721966285163923</v>
      </c>
      <c r="I11" s="97">
        <f aca="true" t="shared" si="2" ref="I11:I26">B11-F11</f>
        <v>-730903.0567679999</v>
      </c>
      <c r="J11" s="37" t="s">
        <v>4</v>
      </c>
      <c r="K11" s="15"/>
      <c r="L11" s="97">
        <f aca="true" t="shared" si="3" ref="L11:L22">B11-B30</f>
        <v>-46405.840540000005</v>
      </c>
      <c r="M11" s="15"/>
      <c r="N11" s="41">
        <f aca="true" t="shared" si="4" ref="N11:N22">B11*100/B30-100</f>
        <v>-26.11663102903472</v>
      </c>
      <c r="O11" s="15"/>
      <c r="P11" s="42">
        <f aca="true" t="shared" si="5" ref="P11:P22">+L11/$B$45*100</f>
        <v>-0.1206623297354189</v>
      </c>
      <c r="Q11" s="6"/>
      <c r="R11" s="8"/>
    </row>
    <row r="12" spans="1:18" ht="15">
      <c r="A12" s="37" t="s">
        <v>5</v>
      </c>
      <c r="B12" s="97">
        <v>591197.9248399999</v>
      </c>
      <c r="C12" s="12"/>
      <c r="D12" s="38">
        <f t="shared" si="0"/>
        <v>10.452747360243976</v>
      </c>
      <c r="E12" s="12"/>
      <c r="F12" s="97">
        <v>386550.122074</v>
      </c>
      <c r="G12" s="12"/>
      <c r="H12" s="38">
        <f t="shared" si="1"/>
        <v>4.358729234357292</v>
      </c>
      <c r="I12" s="97">
        <f>B12-F12</f>
        <v>204647.80276599986</v>
      </c>
      <c r="J12" s="37" t="s">
        <v>5</v>
      </c>
      <c r="K12" s="15"/>
      <c r="L12" s="97">
        <f t="shared" si="3"/>
        <v>-62094.3452000001</v>
      </c>
      <c r="M12" s="15"/>
      <c r="N12" s="41">
        <f t="shared" si="4"/>
        <v>-9.504833907830886</v>
      </c>
      <c r="O12" s="15"/>
      <c r="P12" s="42">
        <f t="shared" si="5"/>
        <v>-0.16145485714818897</v>
      </c>
      <c r="Q12" s="6"/>
      <c r="R12" s="8"/>
    </row>
    <row r="13" spans="1:18" ht="15">
      <c r="A13" s="37" t="s">
        <v>33</v>
      </c>
      <c r="B13" s="97">
        <v>1071801.7146</v>
      </c>
      <c r="C13" s="12"/>
      <c r="D13" s="38">
        <f t="shared" si="0"/>
        <v>18.950121562118373</v>
      </c>
      <c r="E13" s="12"/>
      <c r="F13" s="97">
        <v>1931717.1368600004</v>
      </c>
      <c r="G13" s="12"/>
      <c r="H13" s="38">
        <f t="shared" si="1"/>
        <v>21.78199275106886</v>
      </c>
      <c r="I13" s="97">
        <f>B13-F13</f>
        <v>-859915.4222600004</v>
      </c>
      <c r="J13" s="37" t="s">
        <v>33</v>
      </c>
      <c r="K13" s="15"/>
      <c r="L13" s="97">
        <f t="shared" si="3"/>
        <v>-521632.3460599999</v>
      </c>
      <c r="M13" s="15"/>
      <c r="N13" s="41">
        <f t="shared" si="4"/>
        <v>-32.73636223415106</v>
      </c>
      <c r="O13" s="15"/>
      <c r="P13" s="42">
        <f t="shared" si="5"/>
        <v>-1.3563244067672657</v>
      </c>
      <c r="Q13" s="6"/>
      <c r="R13" s="8"/>
    </row>
    <row r="14" spans="1:18" ht="15">
      <c r="A14" s="37" t="s">
        <v>46</v>
      </c>
      <c r="B14" s="97">
        <v>1069122.70488</v>
      </c>
      <c r="C14" s="12"/>
      <c r="D14" s="38">
        <f t="shared" si="0"/>
        <v>18.902755002456686</v>
      </c>
      <c r="E14" s="12"/>
      <c r="F14" s="97">
        <v>1210302.82253</v>
      </c>
      <c r="G14" s="12"/>
      <c r="H14" s="38">
        <f t="shared" si="1"/>
        <v>13.647343497609226</v>
      </c>
      <c r="I14" s="97">
        <f>B14-F14</f>
        <v>-141180.1176499999</v>
      </c>
      <c r="J14" s="37" t="s">
        <v>46</v>
      </c>
      <c r="K14" s="15"/>
      <c r="L14" s="97">
        <f t="shared" si="3"/>
        <v>-468079.1782399998</v>
      </c>
      <c r="M14" s="15"/>
      <c r="N14" s="41">
        <f t="shared" si="4"/>
        <v>-30.450078378121518</v>
      </c>
      <c r="O14" s="15"/>
      <c r="P14" s="42">
        <f t="shared" si="5"/>
        <v>-1.21707792574936</v>
      </c>
      <c r="Q14" s="6"/>
      <c r="R14" s="8"/>
    </row>
    <row r="15" spans="1:18" ht="15">
      <c r="A15" s="37" t="s">
        <v>6</v>
      </c>
      <c r="B15" s="97">
        <v>870688.52132</v>
      </c>
      <c r="C15" s="12"/>
      <c r="D15" s="38">
        <f t="shared" si="0"/>
        <v>15.39431510231612</v>
      </c>
      <c r="E15" s="12"/>
      <c r="F15" s="97">
        <v>1292182.208754</v>
      </c>
      <c r="G15" s="12"/>
      <c r="H15" s="38">
        <f t="shared" si="1"/>
        <v>14.570613350716293</v>
      </c>
      <c r="I15" s="97">
        <f>B15-F15</f>
        <v>-421493.68743399996</v>
      </c>
      <c r="J15" s="37" t="s">
        <v>6</v>
      </c>
      <c r="K15" s="15"/>
      <c r="L15" s="97">
        <f t="shared" si="3"/>
        <v>-356956.64905999973</v>
      </c>
      <c r="M15" s="15"/>
      <c r="N15" s="41">
        <f t="shared" si="4"/>
        <v>-29.076532671855745</v>
      </c>
      <c r="O15" s="15"/>
      <c r="P15" s="42">
        <f t="shared" si="5"/>
        <v>-0.928142242203375</v>
      </c>
      <c r="Q15" s="6"/>
      <c r="R15" s="9"/>
    </row>
    <row r="16" spans="1:18" ht="15">
      <c r="A16" s="37" t="s">
        <v>21</v>
      </c>
      <c r="B16" s="97">
        <v>13429.421390000001</v>
      </c>
      <c r="C16" s="12"/>
      <c r="D16" s="38">
        <f t="shared" si="0"/>
        <v>0.2374405306343337</v>
      </c>
      <c r="E16" s="12"/>
      <c r="F16" s="97">
        <v>1603.302342</v>
      </c>
      <c r="G16" s="12"/>
      <c r="H16" s="38">
        <f t="shared" si="1"/>
        <v>0.018078795971123978</v>
      </c>
      <c r="I16" s="97">
        <f t="shared" si="2"/>
        <v>11826.119048</v>
      </c>
      <c r="J16" s="37" t="s">
        <v>21</v>
      </c>
      <c r="K16" s="15"/>
      <c r="L16" s="97">
        <f t="shared" si="3"/>
        <v>1068.6205400000017</v>
      </c>
      <c r="M16" s="15"/>
      <c r="N16" s="41">
        <f t="shared" si="4"/>
        <v>8.64523709238469</v>
      </c>
      <c r="O16" s="15"/>
      <c r="P16" s="42">
        <f t="shared" si="5"/>
        <v>0.002778577921638516</v>
      </c>
      <c r="Q16" s="6"/>
      <c r="R16" s="8"/>
    </row>
    <row r="17" spans="1:18" ht="15">
      <c r="A17" s="37" t="s">
        <v>8</v>
      </c>
      <c r="B17" s="97">
        <v>703415.176</v>
      </c>
      <c r="C17" s="12"/>
      <c r="D17" s="38">
        <f t="shared" si="0"/>
        <v>12.436818221375596</v>
      </c>
      <c r="E17" s="12"/>
      <c r="F17" s="97">
        <v>991315.8140740001</v>
      </c>
      <c r="G17" s="12"/>
      <c r="H17" s="38">
        <f t="shared" si="1"/>
        <v>11.178051622650546</v>
      </c>
      <c r="I17" s="97">
        <f t="shared" si="2"/>
        <v>-287900.63807400013</v>
      </c>
      <c r="J17" s="37" t="s">
        <v>8</v>
      </c>
      <c r="K17" s="15"/>
      <c r="L17" s="97">
        <f t="shared" si="3"/>
        <v>-157851.28720999986</v>
      </c>
      <c r="M17" s="15"/>
      <c r="N17" s="41">
        <f t="shared" si="4"/>
        <v>-18.327810724415897</v>
      </c>
      <c r="O17" s="15"/>
      <c r="P17" s="42">
        <f t="shared" si="5"/>
        <v>-0.41043764846961034</v>
      </c>
      <c r="Q17" s="6"/>
      <c r="R17" s="8"/>
    </row>
    <row r="18" spans="1:18" ht="15">
      <c r="A18" s="37" t="s">
        <v>10</v>
      </c>
      <c r="B18" s="97">
        <v>544599.7676</v>
      </c>
      <c r="C18" s="12"/>
      <c r="D18" s="38">
        <f t="shared" si="0"/>
        <v>9.628862930652206</v>
      </c>
      <c r="E18" s="12"/>
      <c r="F18" s="97">
        <v>1724270.096934</v>
      </c>
      <c r="G18" s="12"/>
      <c r="H18" s="38">
        <f t="shared" si="1"/>
        <v>19.44282526444407</v>
      </c>
      <c r="I18" s="97">
        <f t="shared" si="2"/>
        <v>-1179670.3293340001</v>
      </c>
      <c r="J18" s="37" t="s">
        <v>10</v>
      </c>
      <c r="K18" s="15"/>
      <c r="L18" s="97">
        <f t="shared" si="3"/>
        <v>-191331.96012000006</v>
      </c>
      <c r="M18" s="15"/>
      <c r="N18" s="41">
        <f t="shared" si="4"/>
        <v>-25.998601896505832</v>
      </c>
      <c r="O18" s="15"/>
      <c r="P18" s="42">
        <f t="shared" si="5"/>
        <v>-0.4974925524950628</v>
      </c>
      <c r="Q18" s="6"/>
      <c r="R18" s="8"/>
    </row>
    <row r="19" spans="1:18" ht="15">
      <c r="A19" s="37" t="s">
        <v>53</v>
      </c>
      <c r="B19" s="97">
        <v>444005.77862</v>
      </c>
      <c r="C19" s="12"/>
      <c r="D19" s="38">
        <f t="shared" si="0"/>
        <v>7.850298580901354</v>
      </c>
      <c r="E19" s="12"/>
      <c r="F19" s="97">
        <v>98788.985147</v>
      </c>
      <c r="G19" s="12"/>
      <c r="H19" s="38">
        <f t="shared" si="1"/>
        <v>1.1139420556444306</v>
      </c>
      <c r="I19" s="97">
        <f>B19-F19</f>
        <v>345216.793473</v>
      </c>
      <c r="J19" s="37" t="s">
        <v>53</v>
      </c>
      <c r="K19" s="15"/>
      <c r="L19" s="97">
        <f t="shared" si="3"/>
        <v>-126239.15871999995</v>
      </c>
      <c r="M19" s="15"/>
      <c r="N19" s="41">
        <f t="shared" si="4"/>
        <v>-22.137707931062565</v>
      </c>
      <c r="O19" s="15"/>
      <c r="P19" s="42">
        <f t="shared" si="5"/>
        <v>-0.3282412476047032</v>
      </c>
      <c r="Q19" s="6"/>
      <c r="R19" s="8"/>
    </row>
    <row r="20" spans="1:18" ht="15">
      <c r="A20" s="37" t="s">
        <v>11</v>
      </c>
      <c r="B20" s="97">
        <v>10522.797679999998</v>
      </c>
      <c r="C20" s="12"/>
      <c r="D20" s="38">
        <f t="shared" si="0"/>
        <v>0.1860496139288198</v>
      </c>
      <c r="E20" s="12"/>
      <c r="F20" s="97">
        <v>201561.822207</v>
      </c>
      <c r="G20" s="12"/>
      <c r="H20" s="38">
        <f t="shared" si="1"/>
        <v>2.272805922994354</v>
      </c>
      <c r="I20" s="97">
        <f t="shared" si="2"/>
        <v>-191039.024527</v>
      </c>
      <c r="J20" s="37" t="s">
        <v>11</v>
      </c>
      <c r="K20" s="15"/>
      <c r="L20" s="97">
        <f t="shared" si="3"/>
        <v>-3661.5936200000015</v>
      </c>
      <c r="M20" s="15"/>
      <c r="N20" s="41">
        <f t="shared" si="4"/>
        <v>-25.814245691318476</v>
      </c>
      <c r="O20" s="15"/>
      <c r="P20" s="42">
        <f t="shared" si="5"/>
        <v>-0.009520707126352295</v>
      </c>
      <c r="Q20" s="6"/>
      <c r="R20" s="8"/>
    </row>
    <row r="21" spans="1:18" ht="15">
      <c r="A21" s="37" t="s">
        <v>12</v>
      </c>
      <c r="B21" s="97">
        <v>34672.639330000005</v>
      </c>
      <c r="C21" s="12"/>
      <c r="D21" s="38">
        <f t="shared" si="0"/>
        <v>0.613033848735911</v>
      </c>
      <c r="E21" s="12"/>
      <c r="F21" s="97">
        <v>138107.50093799998</v>
      </c>
      <c r="G21" s="12"/>
      <c r="H21" s="38">
        <f t="shared" si="1"/>
        <v>1.557296628423384</v>
      </c>
      <c r="I21" s="97">
        <f t="shared" si="2"/>
        <v>-103434.86160799998</v>
      </c>
      <c r="J21" s="37" t="s">
        <v>12</v>
      </c>
      <c r="K21" s="15"/>
      <c r="L21" s="97">
        <f t="shared" si="3"/>
        <v>-2668.682759999996</v>
      </c>
      <c r="M21" s="15"/>
      <c r="N21" s="41">
        <f t="shared" si="4"/>
        <v>-7.146728103434413</v>
      </c>
      <c r="O21" s="15"/>
      <c r="P21" s="42">
        <f t="shared" si="5"/>
        <v>-0.006938986028467425</v>
      </c>
      <c r="Q21" s="6"/>
      <c r="R21" s="8"/>
    </row>
    <row r="22" spans="1:18" ht="15">
      <c r="A22" s="37" t="s">
        <v>13</v>
      </c>
      <c r="B22" s="97">
        <v>171171.90326999998</v>
      </c>
      <c r="C22" s="12"/>
      <c r="D22" s="38">
        <f t="shared" si="0"/>
        <v>3.0264258125358916</v>
      </c>
      <c r="E22" s="12"/>
      <c r="F22" s="97">
        <v>29829.315198000004</v>
      </c>
      <c r="G22" s="12"/>
      <c r="H22" s="38">
        <f t="shared" si="1"/>
        <v>0.3363545909564883</v>
      </c>
      <c r="I22" s="97">
        <f t="shared" si="2"/>
        <v>141342.58807199998</v>
      </c>
      <c r="J22" s="37" t="s">
        <v>13</v>
      </c>
      <c r="K22" s="15"/>
      <c r="L22" s="97">
        <f t="shared" si="3"/>
        <v>-324783.8973699999</v>
      </c>
      <c r="M22" s="15"/>
      <c r="N22" s="41">
        <f t="shared" si="4"/>
        <v>-65.48646007383857</v>
      </c>
      <c r="O22" s="15"/>
      <c r="P22" s="42">
        <f t="shared" si="5"/>
        <v>-0.8444881347086871</v>
      </c>
      <c r="Q22" s="6"/>
      <c r="R22" s="8"/>
    </row>
    <row r="23" spans="1:16" ht="9.75" customHeight="1">
      <c r="A23" s="37"/>
      <c r="B23" s="97"/>
      <c r="C23" s="12"/>
      <c r="D23" s="38"/>
      <c r="E23" s="12"/>
      <c r="F23" s="97"/>
      <c r="G23" s="12"/>
      <c r="H23" s="38"/>
      <c r="I23" s="97"/>
      <c r="J23" s="15"/>
      <c r="K23" s="15"/>
      <c r="L23" s="97"/>
      <c r="M23" s="15"/>
      <c r="N23" s="43"/>
      <c r="O23" s="15"/>
      <c r="P23" s="42"/>
    </row>
    <row r="24" spans="1:16" ht="15.75">
      <c r="A24" s="19" t="s">
        <v>14</v>
      </c>
      <c r="B24" s="97">
        <f>SUM(B11:B22)</f>
        <v>5655909.441459999</v>
      </c>
      <c r="C24" s="12"/>
      <c r="D24" s="38">
        <f>B24*100/B$24</f>
        <v>100</v>
      </c>
      <c r="E24" s="12"/>
      <c r="F24" s="97">
        <f>SUM(F11:F22)</f>
        <v>8868413.275756001</v>
      </c>
      <c r="G24" s="12"/>
      <c r="H24" s="38">
        <f>F24*100/F$24</f>
        <v>100</v>
      </c>
      <c r="I24" s="97">
        <f t="shared" si="2"/>
        <v>-3212503.834296002</v>
      </c>
      <c r="J24" s="19" t="s">
        <v>14</v>
      </c>
      <c r="K24" s="15"/>
      <c r="L24" s="97">
        <f>B24-B43</f>
        <v>-2260636.31836</v>
      </c>
      <c r="M24" s="15"/>
      <c r="N24" s="41">
        <f>B24*100/B43-100</f>
        <v>-28.555842244148167</v>
      </c>
      <c r="O24" s="15"/>
      <c r="P24" s="42">
        <f>+L24/$B$45*100</f>
        <v>-5.878002460114855</v>
      </c>
    </row>
    <row r="25" spans="1:16" ht="15.75">
      <c r="A25" s="19" t="s">
        <v>15</v>
      </c>
      <c r="B25" s="97">
        <f>B26-B24</f>
        <v>27590935.31906001</v>
      </c>
      <c r="C25" s="12"/>
      <c r="D25" s="38"/>
      <c r="E25" s="12"/>
      <c r="F25" s="97">
        <f>F26-F24</f>
        <v>29191206.198345006</v>
      </c>
      <c r="G25" s="12"/>
      <c r="H25" s="38"/>
      <c r="I25" s="97">
        <f t="shared" si="2"/>
        <v>-1600270.8792849965</v>
      </c>
      <c r="J25" s="19" t="s">
        <v>15</v>
      </c>
      <c r="K25" s="15"/>
      <c r="L25" s="97">
        <f>B25-B44</f>
        <v>-2951780.102099959</v>
      </c>
      <c r="M25" s="15"/>
      <c r="N25" s="41">
        <f>B25*100/B44-100</f>
        <v>-9.664432455979224</v>
      </c>
      <c r="O25" s="15"/>
      <c r="P25" s="42">
        <f>+L25/$B$45*100</f>
        <v>-7.675082701692048</v>
      </c>
    </row>
    <row r="26" spans="1:16" ht="15.75">
      <c r="A26" s="19" t="s">
        <v>16</v>
      </c>
      <c r="B26" s="97">
        <v>33246844.760520007</v>
      </c>
      <c r="C26" s="12"/>
      <c r="D26" s="38"/>
      <c r="E26" s="12"/>
      <c r="F26" s="97">
        <v>38059619.47410101</v>
      </c>
      <c r="G26" s="12"/>
      <c r="H26" s="38"/>
      <c r="I26" s="97">
        <f t="shared" si="2"/>
        <v>-4812774.7135809995</v>
      </c>
      <c r="J26" s="19" t="s">
        <v>16</v>
      </c>
      <c r="K26" s="15"/>
      <c r="L26" s="97">
        <f>B26-B45</f>
        <v>-5212416.42045996</v>
      </c>
      <c r="M26" s="15"/>
      <c r="N26" s="41">
        <f>B26*100/B45-100</f>
        <v>-13.55308516180692</v>
      </c>
      <c r="O26" s="15"/>
      <c r="P26" s="42">
        <f>+L26/$B$45*100</f>
        <v>-13.553085161806907</v>
      </c>
    </row>
    <row r="27" spans="1:16" ht="15">
      <c r="A27" s="12"/>
      <c r="B27" s="39"/>
      <c r="C27" s="12"/>
      <c r="D27" s="38"/>
      <c r="E27" s="12"/>
      <c r="F27" s="39"/>
      <c r="G27" s="12"/>
      <c r="H27" s="38"/>
      <c r="I27" s="39"/>
      <c r="J27" s="15"/>
      <c r="K27" s="15"/>
      <c r="L27" s="40"/>
      <c r="M27" s="15"/>
      <c r="N27" s="41"/>
      <c r="O27" s="15"/>
      <c r="P27" s="42"/>
    </row>
    <row r="28" spans="1:16" ht="15.75">
      <c r="A28" s="31" t="str">
        <f>LEFT(A3,LEN(A3)-5)</f>
        <v>Enero-diciembre 2014</v>
      </c>
      <c r="B28" s="44"/>
      <c r="C28" s="33"/>
      <c r="D28" s="45"/>
      <c r="E28" s="32"/>
      <c r="F28" s="44"/>
      <c r="G28" s="32"/>
      <c r="H28" s="45"/>
      <c r="I28" s="44"/>
      <c r="J28" s="34" t="s">
        <v>17</v>
      </c>
      <c r="K28" s="46"/>
      <c r="L28" s="47"/>
      <c r="M28" s="46"/>
      <c r="N28" s="48"/>
      <c r="O28" s="46"/>
      <c r="P28" s="49"/>
    </row>
    <row r="29" spans="1:16" ht="12.75" customHeight="1">
      <c r="A29" s="12"/>
      <c r="B29" s="39"/>
      <c r="C29" s="12"/>
      <c r="D29" s="38"/>
      <c r="E29" s="12"/>
      <c r="F29" s="39"/>
      <c r="G29" s="12"/>
      <c r="H29" s="38"/>
      <c r="I29" s="39"/>
      <c r="J29" s="15"/>
      <c r="K29" s="15"/>
      <c r="L29" s="40"/>
      <c r="M29" s="15"/>
      <c r="N29" s="41"/>
      <c r="O29" s="15"/>
      <c r="P29" s="42"/>
    </row>
    <row r="30" spans="1:16" ht="15">
      <c r="A30" s="37" t="s">
        <v>4</v>
      </c>
      <c r="B30" s="97">
        <v>177686.93247</v>
      </c>
      <c r="C30" s="12"/>
      <c r="D30" s="38">
        <f aca="true" t="shared" si="6" ref="D30:D41">B30*100/B$43</f>
        <v>2.244500794422745</v>
      </c>
      <c r="E30" s="12"/>
      <c r="F30" s="97">
        <v>1253075.874149</v>
      </c>
      <c r="G30" s="12"/>
      <c r="H30" s="38">
        <f aca="true" t="shared" si="7" ref="H30:H41">F30*100/F$43</f>
        <v>12.017896032216873</v>
      </c>
      <c r="I30" s="97">
        <f aca="true" t="shared" si="8" ref="I30:I44">B30-F30</f>
        <v>-1075388.941679</v>
      </c>
      <c r="J30" s="37" t="s">
        <v>4</v>
      </c>
      <c r="K30" s="15"/>
      <c r="L30" s="97">
        <f aca="true" t="shared" si="9" ref="L30:L41">F11-F30</f>
        <v>-390891.72545100015</v>
      </c>
      <c r="M30" s="50"/>
      <c r="N30" s="41">
        <f aca="true" t="shared" si="10" ref="N30:N41">F11*100/F30-100</f>
        <v>-31.194577560314613</v>
      </c>
      <c r="O30" s="50"/>
      <c r="P30" s="42">
        <f aca="true" t="shared" si="11" ref="P30:P41">+L30/$F$45*100</f>
        <v>-0.9264248312565736</v>
      </c>
    </row>
    <row r="31" spans="1:16" ht="15">
      <c r="A31" s="37" t="s">
        <v>5</v>
      </c>
      <c r="B31" s="97">
        <v>653292.27004</v>
      </c>
      <c r="C31" s="12"/>
      <c r="D31" s="38">
        <f t="shared" si="6"/>
        <v>8.25223891657078</v>
      </c>
      <c r="E31" s="12"/>
      <c r="F31" s="97">
        <v>627521.8918730001</v>
      </c>
      <c r="G31" s="12"/>
      <c r="H31" s="38">
        <f t="shared" si="7"/>
        <v>6.018384848077455</v>
      </c>
      <c r="I31" s="97">
        <f t="shared" si="8"/>
        <v>25770.3781669999</v>
      </c>
      <c r="J31" s="37" t="s">
        <v>5</v>
      </c>
      <c r="K31" s="15"/>
      <c r="L31" s="97">
        <f t="shared" si="9"/>
        <v>-240971.76979900006</v>
      </c>
      <c r="M31" s="50"/>
      <c r="N31" s="41">
        <f t="shared" si="10"/>
        <v>-38.400535968515456</v>
      </c>
      <c r="O31" s="50"/>
      <c r="P31" s="42">
        <f t="shared" si="11"/>
        <v>-0.5711101479983127</v>
      </c>
    </row>
    <row r="32" spans="1:16" ht="15">
      <c r="A32" s="37" t="s">
        <v>33</v>
      </c>
      <c r="B32" s="97">
        <v>1593434.06066</v>
      </c>
      <c r="C32" s="12"/>
      <c r="D32" s="38">
        <f t="shared" si="6"/>
        <v>20.127895536805816</v>
      </c>
      <c r="E32" s="12"/>
      <c r="F32" s="97">
        <v>1994465.1512300002</v>
      </c>
      <c r="G32" s="12"/>
      <c r="H32" s="38">
        <f t="shared" si="7"/>
        <v>19.128350742240627</v>
      </c>
      <c r="I32" s="97">
        <f>B32-F32</f>
        <v>-401031.09057000023</v>
      </c>
      <c r="J32" s="37" t="s">
        <v>33</v>
      </c>
      <c r="K32" s="15"/>
      <c r="L32" s="97">
        <f t="shared" si="9"/>
        <v>-62748.01436999976</v>
      </c>
      <c r="M32" s="50"/>
      <c r="N32" s="41">
        <f t="shared" si="10"/>
        <v>-3.146107332650189</v>
      </c>
      <c r="O32" s="50"/>
      <c r="P32" s="42">
        <f t="shared" si="11"/>
        <v>-0.14871463077746597</v>
      </c>
    </row>
    <row r="33" spans="1:16" ht="15">
      <c r="A33" s="37" t="s">
        <v>46</v>
      </c>
      <c r="B33" s="97">
        <v>1537201.88312</v>
      </c>
      <c r="C33" s="12"/>
      <c r="D33" s="38">
        <f t="shared" si="6"/>
        <v>19.417583498626193</v>
      </c>
      <c r="E33" s="12"/>
      <c r="F33" s="97">
        <v>1278926.7668400002</v>
      </c>
      <c r="G33" s="12"/>
      <c r="H33" s="38">
        <f t="shared" si="7"/>
        <v>12.265824627052698</v>
      </c>
      <c r="I33" s="97">
        <f>B33-F33</f>
        <v>258275.11627999973</v>
      </c>
      <c r="J33" s="37" t="s">
        <v>46</v>
      </c>
      <c r="K33" s="15"/>
      <c r="L33" s="97">
        <f t="shared" si="9"/>
        <v>-68623.94431000017</v>
      </c>
      <c r="M33" s="50"/>
      <c r="N33" s="41">
        <f t="shared" si="10"/>
        <v>-5.365744629738074</v>
      </c>
      <c r="O33" s="50"/>
      <c r="P33" s="42">
        <f t="shared" si="11"/>
        <v>-0.162640756731807</v>
      </c>
    </row>
    <row r="34" spans="1:16" ht="15">
      <c r="A34" s="37" t="s">
        <v>6</v>
      </c>
      <c r="B34" s="97">
        <v>1227645.1703799998</v>
      </c>
      <c r="C34" s="12"/>
      <c r="D34" s="38">
        <f t="shared" si="6"/>
        <v>15.507333723893147</v>
      </c>
      <c r="E34" s="12"/>
      <c r="F34" s="97">
        <v>1243537.3754849997</v>
      </c>
      <c r="G34" s="12"/>
      <c r="H34" s="38">
        <f t="shared" si="7"/>
        <v>11.926414991353928</v>
      </c>
      <c r="I34" s="97">
        <f>B34-F34</f>
        <v>-15892.205104999943</v>
      </c>
      <c r="J34" s="37" t="s">
        <v>6</v>
      </c>
      <c r="K34" s="15"/>
      <c r="L34" s="97">
        <f t="shared" si="9"/>
        <v>48644.833269000286</v>
      </c>
      <c r="M34" s="50"/>
      <c r="N34" s="41">
        <f t="shared" si="10"/>
        <v>3.9118111146460706</v>
      </c>
      <c r="O34" s="50"/>
      <c r="P34" s="42">
        <f t="shared" si="11"/>
        <v>0.11528967874861532</v>
      </c>
    </row>
    <row r="35" spans="1:16" ht="15">
      <c r="A35" s="37" t="s">
        <v>21</v>
      </c>
      <c r="B35" s="97">
        <v>12360.80085</v>
      </c>
      <c r="C35" s="12"/>
      <c r="D35" s="38">
        <f t="shared" si="6"/>
        <v>0.15613881641077068</v>
      </c>
      <c r="E35" s="12"/>
      <c r="F35" s="97">
        <v>1356.252868</v>
      </c>
      <c r="G35" s="12"/>
      <c r="H35" s="38">
        <f t="shared" si="7"/>
        <v>0.013007437376519026</v>
      </c>
      <c r="I35" s="97">
        <f t="shared" si="8"/>
        <v>11004.547982</v>
      </c>
      <c r="J35" s="37" t="s">
        <v>21</v>
      </c>
      <c r="K35" s="15"/>
      <c r="L35" s="97">
        <f t="shared" si="9"/>
        <v>247.04947399999992</v>
      </c>
      <c r="M35" s="50"/>
      <c r="N35" s="41">
        <f t="shared" si="10"/>
        <v>18.215590899675803</v>
      </c>
      <c r="O35" s="50"/>
      <c r="P35" s="42">
        <f t="shared" si="11"/>
        <v>0.0005855144848574323</v>
      </c>
    </row>
    <row r="36" spans="1:16" ht="15">
      <c r="A36" s="37" t="s">
        <v>8</v>
      </c>
      <c r="B36" s="97">
        <v>861266.4632099998</v>
      </c>
      <c r="C36" s="12"/>
      <c r="D36" s="38">
        <f t="shared" si="6"/>
        <v>10.879321478583643</v>
      </c>
      <c r="E36" s="12"/>
      <c r="F36" s="97">
        <v>1773886.539274</v>
      </c>
      <c r="G36" s="12"/>
      <c r="H36" s="38">
        <f t="shared" si="7"/>
        <v>17.012843708623677</v>
      </c>
      <c r="I36" s="97">
        <f t="shared" si="8"/>
        <v>-912620.0760640003</v>
      </c>
      <c r="J36" s="37" t="s">
        <v>8</v>
      </c>
      <c r="K36" s="15"/>
      <c r="L36" s="97">
        <f t="shared" si="9"/>
        <v>-782570.7252</v>
      </c>
      <c r="M36" s="50"/>
      <c r="N36" s="41">
        <f t="shared" si="10"/>
        <v>-44.11616571149377</v>
      </c>
      <c r="O36" s="50"/>
      <c r="P36" s="42">
        <f t="shared" si="11"/>
        <v>-1.8547155256440067</v>
      </c>
    </row>
    <row r="37" spans="1:16" ht="15">
      <c r="A37" s="37" t="s">
        <v>10</v>
      </c>
      <c r="B37" s="97">
        <v>735931.7277200001</v>
      </c>
      <c r="C37" s="12"/>
      <c r="D37" s="38">
        <f t="shared" si="6"/>
        <v>9.29612169306444</v>
      </c>
      <c r="E37" s="12"/>
      <c r="F37" s="97">
        <v>1924810.9935819996</v>
      </c>
      <c r="G37" s="12"/>
      <c r="H37" s="38">
        <f t="shared" si="7"/>
        <v>18.460317431493333</v>
      </c>
      <c r="I37" s="97">
        <f t="shared" si="8"/>
        <v>-1188879.2658619995</v>
      </c>
      <c r="J37" s="37" t="s">
        <v>10</v>
      </c>
      <c r="K37" s="15"/>
      <c r="L37" s="97">
        <f t="shared" si="9"/>
        <v>-200540.89664799953</v>
      </c>
      <c r="M37" s="50"/>
      <c r="N37" s="41">
        <f t="shared" si="10"/>
        <v>-10.418731881554805</v>
      </c>
      <c r="O37" s="50"/>
      <c r="P37" s="42">
        <f t="shared" si="11"/>
        <v>-0.4752877951632516</v>
      </c>
    </row>
    <row r="38" spans="1:16" ht="15">
      <c r="A38" s="37" t="s">
        <v>53</v>
      </c>
      <c r="B38" s="97">
        <v>570244.93734</v>
      </c>
      <c r="C38" s="12"/>
      <c r="D38" s="38">
        <f t="shared" si="6"/>
        <v>7.203203955874889</v>
      </c>
      <c r="E38" s="12"/>
      <c r="F38" s="97">
        <v>15181.243314000001</v>
      </c>
      <c r="G38" s="12"/>
      <c r="H38" s="38">
        <f t="shared" si="7"/>
        <v>0.14559900765094874</v>
      </c>
      <c r="I38" s="97">
        <f>B38-F38</f>
        <v>555063.694026</v>
      </c>
      <c r="J38" s="37" t="s">
        <v>53</v>
      </c>
      <c r="K38" s="15"/>
      <c r="L38" s="97">
        <f t="shared" si="9"/>
        <v>83607.741833</v>
      </c>
      <c r="M38" s="50"/>
      <c r="N38" s="41">
        <f t="shared" si="10"/>
        <v>550.7305304559457</v>
      </c>
      <c r="O38" s="50"/>
      <c r="P38" s="42">
        <f>+L38/$F$45*100</f>
        <v>0.19815279545765072</v>
      </c>
    </row>
    <row r="39" spans="1:16" ht="15">
      <c r="A39" s="37" t="s">
        <v>11</v>
      </c>
      <c r="B39" s="97">
        <v>14184.3913</v>
      </c>
      <c r="C39" s="12"/>
      <c r="D39" s="38">
        <f t="shared" si="6"/>
        <v>0.17917399495108222</v>
      </c>
      <c r="E39" s="12"/>
      <c r="F39" s="97">
        <v>137387.227972</v>
      </c>
      <c r="G39" s="12"/>
      <c r="H39" s="38">
        <f t="shared" si="7"/>
        <v>1.3176420167240768</v>
      </c>
      <c r="I39" s="97">
        <f t="shared" si="8"/>
        <v>-123202.83667199999</v>
      </c>
      <c r="J39" s="37" t="s">
        <v>11</v>
      </c>
      <c r="K39" s="15"/>
      <c r="L39" s="97">
        <f t="shared" si="9"/>
        <v>64174.594235</v>
      </c>
      <c r="M39" s="50"/>
      <c r="N39" s="41">
        <f t="shared" si="10"/>
        <v>46.71074246295953</v>
      </c>
      <c r="O39" s="50"/>
      <c r="P39" s="42">
        <f t="shared" si="11"/>
        <v>0.15209566681546863</v>
      </c>
    </row>
    <row r="40" spans="1:16" ht="15">
      <c r="A40" s="37" t="s">
        <v>12</v>
      </c>
      <c r="B40" s="97">
        <v>37341.32209</v>
      </c>
      <c r="C40" s="12"/>
      <c r="D40" s="38">
        <f t="shared" si="6"/>
        <v>0.4716870617930849</v>
      </c>
      <c r="E40" s="12"/>
      <c r="F40" s="97">
        <v>150321.63173700002</v>
      </c>
      <c r="G40" s="12"/>
      <c r="H40" s="38">
        <f t="shared" si="7"/>
        <v>1.4416922222170612</v>
      </c>
      <c r="I40" s="97">
        <f t="shared" si="8"/>
        <v>-112980.30964700002</v>
      </c>
      <c r="J40" s="37" t="s">
        <v>12</v>
      </c>
      <c r="K40" s="15"/>
      <c r="L40" s="97">
        <f t="shared" si="9"/>
        <v>-12214.130799000035</v>
      </c>
      <c r="M40" s="50"/>
      <c r="N40" s="41">
        <f t="shared" si="10"/>
        <v>-8.125331436243087</v>
      </c>
      <c r="O40" s="50"/>
      <c r="P40" s="42">
        <f t="shared" si="11"/>
        <v>-0.028947847518014977</v>
      </c>
    </row>
    <row r="41" spans="1:16" ht="15">
      <c r="A41" s="37" t="s">
        <v>13</v>
      </c>
      <c r="B41" s="97">
        <v>495955.8006399999</v>
      </c>
      <c r="C41" s="12"/>
      <c r="D41" s="38">
        <f t="shared" si="6"/>
        <v>6.264800529003404</v>
      </c>
      <c r="E41" s="12"/>
      <c r="F41" s="97">
        <v>26278.216337</v>
      </c>
      <c r="G41" s="12"/>
      <c r="H41" s="38">
        <f t="shared" si="7"/>
        <v>0.25202693497282747</v>
      </c>
      <c r="I41" s="97">
        <f t="shared" si="8"/>
        <v>469677.5843029999</v>
      </c>
      <c r="J41" s="37" t="s">
        <v>13</v>
      </c>
      <c r="K41" s="15"/>
      <c r="L41" s="97">
        <f t="shared" si="9"/>
        <v>3551.098861000002</v>
      </c>
      <c r="M41" s="50"/>
      <c r="N41" s="41">
        <f t="shared" si="10"/>
        <v>13.513469922994801</v>
      </c>
      <c r="O41" s="50"/>
      <c r="P41" s="42">
        <f t="shared" si="11"/>
        <v>0.008416208246111187</v>
      </c>
    </row>
    <row r="42" spans="1:16" ht="9.75" customHeight="1">
      <c r="A42" s="37"/>
      <c r="B42" s="97"/>
      <c r="C42" s="12"/>
      <c r="D42" s="38"/>
      <c r="E42" s="12"/>
      <c r="F42" s="97"/>
      <c r="G42" s="12"/>
      <c r="H42" s="38"/>
      <c r="I42" s="97"/>
      <c r="J42" s="15"/>
      <c r="K42" s="15"/>
      <c r="L42" s="97"/>
      <c r="M42" s="15"/>
      <c r="N42" s="43"/>
      <c r="O42" s="15"/>
      <c r="P42" s="42"/>
    </row>
    <row r="43" spans="1:16" ht="15.75">
      <c r="A43" s="19" t="s">
        <v>14</v>
      </c>
      <c r="B43" s="97">
        <f>SUM(B30:B41)</f>
        <v>7916545.759819999</v>
      </c>
      <c r="C43" s="12"/>
      <c r="D43" s="38">
        <f>B43*100/B$43</f>
        <v>99.99999999999999</v>
      </c>
      <c r="E43" s="12"/>
      <c r="F43" s="97">
        <f>SUM(F30:F41)</f>
        <v>10426749.164660998</v>
      </c>
      <c r="G43" s="12"/>
      <c r="H43" s="38">
        <f>F43*100/F$43</f>
        <v>100</v>
      </c>
      <c r="I43" s="97">
        <f t="shared" si="8"/>
        <v>-2510203.4048409984</v>
      </c>
      <c r="J43" s="19" t="s">
        <v>14</v>
      </c>
      <c r="K43" s="15"/>
      <c r="L43" s="97">
        <f>F24-F43</f>
        <v>-1558335.8889049962</v>
      </c>
      <c r="M43" s="50"/>
      <c r="N43" s="41">
        <f>F24*100/F43-100</f>
        <v>-14.945558431448674</v>
      </c>
      <c r="O43" s="50"/>
      <c r="P43" s="42">
        <f>+L43/$F$45*100</f>
        <v>-3.6933016713367217</v>
      </c>
    </row>
    <row r="44" spans="1:16" ht="15.75">
      <c r="A44" s="19" t="s">
        <v>15</v>
      </c>
      <c r="B44" s="97">
        <f>B45-B43</f>
        <v>30542715.421159968</v>
      </c>
      <c r="C44" s="12"/>
      <c r="D44" s="12"/>
      <c r="E44" s="12"/>
      <c r="F44" s="97">
        <f>F45-F43</f>
        <v>31766822.53837797</v>
      </c>
      <c r="G44" s="12"/>
      <c r="H44" s="12"/>
      <c r="I44" s="97">
        <f t="shared" si="8"/>
        <v>-1224107.1172180027</v>
      </c>
      <c r="J44" s="19" t="s">
        <v>15</v>
      </c>
      <c r="K44" s="15"/>
      <c r="L44" s="97">
        <f>F25-F44</f>
        <v>-2575616.340032965</v>
      </c>
      <c r="M44" s="50"/>
      <c r="N44" s="41">
        <f>F25*100/F44-100</f>
        <v>-8.107881538738496</v>
      </c>
      <c r="O44" s="50"/>
      <c r="P44" s="42">
        <f>+L44/$F$45*100</f>
        <v>-6.104286117706072</v>
      </c>
    </row>
    <row r="45" spans="1:16" ht="15.75">
      <c r="A45" s="19" t="s">
        <v>16</v>
      </c>
      <c r="B45" s="97">
        <v>38459261.18097997</v>
      </c>
      <c r="C45" s="12"/>
      <c r="D45" s="12"/>
      <c r="E45" s="12"/>
      <c r="F45" s="97">
        <v>42193571.70303897</v>
      </c>
      <c r="G45" s="12"/>
      <c r="H45" s="12"/>
      <c r="I45" s="97">
        <f>B45-F45</f>
        <v>-3734310.522059001</v>
      </c>
      <c r="J45" s="19" t="s">
        <v>16</v>
      </c>
      <c r="K45" s="15"/>
      <c r="L45" s="97">
        <f>F26-F45</f>
        <v>-4133952.228937961</v>
      </c>
      <c r="M45" s="50"/>
      <c r="N45" s="41">
        <f>F26*100/F45-100</f>
        <v>-9.797587789042794</v>
      </c>
      <c r="O45" s="50"/>
      <c r="P45" s="42">
        <f>+L45/$F$45*100</f>
        <v>-9.797587789042792</v>
      </c>
    </row>
    <row r="46" spans="1:16" ht="16.5" thickBot="1">
      <c r="A46" s="19"/>
      <c r="B46" s="51"/>
      <c r="C46" s="12"/>
      <c r="D46" s="12"/>
      <c r="E46" s="12"/>
      <c r="F46" s="51"/>
      <c r="G46" s="12"/>
      <c r="H46" s="12"/>
      <c r="I46" s="51"/>
      <c r="J46" s="25"/>
      <c r="K46" s="15"/>
      <c r="L46" s="52"/>
      <c r="M46" s="50"/>
      <c r="N46" s="53"/>
      <c r="O46" s="50"/>
      <c r="P46" s="53"/>
    </row>
    <row r="47" spans="1:16" ht="7.5" customHeight="1">
      <c r="A47" s="29"/>
      <c r="B47" s="54"/>
      <c r="C47" s="54"/>
      <c r="D47" s="54"/>
      <c r="E47" s="54"/>
      <c r="F47" s="54"/>
      <c r="G47" s="54"/>
      <c r="H47" s="54"/>
      <c r="I47" s="54"/>
      <c r="J47" s="29"/>
      <c r="K47" s="55"/>
      <c r="L47" s="55"/>
      <c r="M47" s="55"/>
      <c r="N47" s="55"/>
      <c r="O47" s="55"/>
      <c r="P47" s="55"/>
    </row>
    <row r="48" spans="1:16" ht="15">
      <c r="A48" s="96" t="s">
        <v>54</v>
      </c>
      <c r="B48" s="57"/>
      <c r="C48" s="57"/>
      <c r="D48" s="57"/>
      <c r="E48" s="57"/>
      <c r="F48" s="57"/>
      <c r="G48" s="57"/>
      <c r="H48" s="57"/>
      <c r="I48" s="57"/>
      <c r="J48" s="56" t="str">
        <f>+A48</f>
        <v>Fuente: Superintendencia Nacional de Aduanas y de Administración Tributaria</v>
      </c>
      <c r="K48" s="57"/>
      <c r="L48" s="57"/>
      <c r="M48" s="57"/>
      <c r="N48" s="57"/>
      <c r="O48" s="57"/>
      <c r="P48" s="57"/>
    </row>
    <row r="49" spans="1:16" ht="15">
      <c r="A49" s="58" t="s">
        <v>25</v>
      </c>
      <c r="B49" s="57"/>
      <c r="C49" s="57"/>
      <c r="D49" s="57"/>
      <c r="E49" s="57"/>
      <c r="F49" s="57"/>
      <c r="G49" s="57"/>
      <c r="H49" s="57"/>
      <c r="I49" s="57"/>
      <c r="J49" s="58" t="s">
        <v>25</v>
      </c>
      <c r="K49" s="57"/>
      <c r="L49" s="57"/>
      <c r="M49" s="57"/>
      <c r="N49" s="57"/>
      <c r="O49" s="57"/>
      <c r="P49" s="57"/>
    </row>
    <row r="50" spans="1:16" ht="15">
      <c r="A50" s="58"/>
      <c r="B50" s="57"/>
      <c r="C50" s="57"/>
      <c r="D50" s="57"/>
      <c r="E50" s="57"/>
      <c r="F50" s="57"/>
      <c r="G50" s="57"/>
      <c r="H50" s="57"/>
      <c r="I50" s="57"/>
      <c r="J50" s="57" t="s">
        <v>32</v>
      </c>
      <c r="K50" s="57"/>
      <c r="L50" s="57"/>
      <c r="M50" s="57"/>
      <c r="N50" s="57"/>
      <c r="O50" s="57"/>
      <c r="P50" s="57"/>
    </row>
    <row r="51" spans="1:16" ht="15">
      <c r="A51" s="59"/>
      <c r="B51" s="60"/>
      <c r="C51" s="60"/>
      <c r="D51" s="60"/>
      <c r="E51" s="60"/>
      <c r="F51" s="60"/>
      <c r="G51" s="60"/>
      <c r="H51" s="60"/>
      <c r="I51" s="60"/>
      <c r="J51" s="61"/>
      <c r="K51" s="61"/>
      <c r="L51" s="61"/>
      <c r="M51" s="61"/>
      <c r="N51" s="61"/>
      <c r="O51" s="61"/>
      <c r="P51" s="61"/>
    </row>
    <row r="52" spans="1:16" ht="16.5" customHeight="1">
      <c r="A52" s="16" t="s">
        <v>29</v>
      </c>
      <c r="B52" s="11"/>
      <c r="C52" s="11"/>
      <c r="D52" s="11"/>
      <c r="E52" s="11"/>
      <c r="F52" s="11"/>
      <c r="G52" s="11"/>
      <c r="H52" s="11"/>
      <c r="I52" s="11"/>
      <c r="J52" s="16" t="s">
        <v>28</v>
      </c>
      <c r="K52" s="11"/>
      <c r="L52" s="11"/>
      <c r="M52" s="11"/>
      <c r="N52" s="11"/>
      <c r="O52" s="11"/>
      <c r="P52" s="11"/>
    </row>
    <row r="53" spans="1:16" ht="16.5" customHeight="1">
      <c r="A53" s="16" t="s">
        <v>45</v>
      </c>
      <c r="B53" s="11"/>
      <c r="C53" s="11"/>
      <c r="D53" s="11"/>
      <c r="E53" s="11"/>
      <c r="F53" s="11"/>
      <c r="G53" s="11"/>
      <c r="H53" s="11"/>
      <c r="I53" s="11"/>
      <c r="J53" s="16" t="s">
        <v>45</v>
      </c>
      <c r="K53" s="11"/>
      <c r="L53" s="11"/>
      <c r="M53" s="11"/>
      <c r="N53" s="11"/>
      <c r="O53" s="11"/>
      <c r="P53" s="11"/>
    </row>
    <row r="54" spans="1:16" ht="15">
      <c r="A54" s="62" t="str">
        <f>+A3</f>
        <v>Enero-diciembre 2014-2015</v>
      </c>
      <c r="B54" s="11"/>
      <c r="C54" s="11"/>
      <c r="D54" s="11"/>
      <c r="E54" s="11"/>
      <c r="F54" s="11"/>
      <c r="G54" s="11"/>
      <c r="H54" s="11"/>
      <c r="I54" s="11"/>
      <c r="J54" s="62" t="str">
        <f>+A3</f>
        <v>Enero-diciembre 2014-2015</v>
      </c>
      <c r="K54" s="11"/>
      <c r="L54" s="11"/>
      <c r="M54" s="11"/>
      <c r="N54" s="11"/>
      <c r="O54" s="11"/>
      <c r="P54" s="11"/>
    </row>
    <row r="55" spans="1:16" ht="15">
      <c r="A55" s="63" t="s">
        <v>2</v>
      </c>
      <c r="B55" s="11"/>
      <c r="C55" s="11"/>
      <c r="D55" s="11"/>
      <c r="E55" s="11"/>
      <c r="F55" s="11"/>
      <c r="G55" s="11"/>
      <c r="H55" s="11"/>
      <c r="I55" s="11"/>
      <c r="J55" s="63" t="s">
        <v>30</v>
      </c>
      <c r="K55" s="11"/>
      <c r="L55" s="11"/>
      <c r="M55" s="11"/>
      <c r="N55" s="11"/>
      <c r="O55" s="11"/>
      <c r="P55" s="11"/>
    </row>
    <row r="56" spans="1:16" ht="10.5" customHeight="1" thickBot="1">
      <c r="A56" s="64"/>
      <c r="B56" s="64"/>
      <c r="C56" s="64"/>
      <c r="D56" s="64"/>
      <c r="E56" s="64"/>
      <c r="F56" s="64"/>
      <c r="G56" s="64"/>
      <c r="H56" s="64"/>
      <c r="I56" s="64"/>
      <c r="J56" s="65"/>
      <c r="K56" s="65"/>
      <c r="L56" s="65"/>
      <c r="M56" s="65"/>
      <c r="N56" s="65"/>
      <c r="O56" s="65"/>
      <c r="P56" s="65"/>
    </row>
    <row r="57" spans="1:16" ht="18" customHeight="1" thickBot="1">
      <c r="A57" s="91" t="s">
        <v>22</v>
      </c>
      <c r="B57" s="84" t="str">
        <f>+B6</f>
        <v>EXPORTACIÓN (FOB)</v>
      </c>
      <c r="C57" s="85"/>
      <c r="D57" s="85"/>
      <c r="E57" s="86"/>
      <c r="F57" s="84" t="str">
        <f>+F6</f>
        <v>IMPORTACIÓN (CIF)</v>
      </c>
      <c r="G57" s="85"/>
      <c r="H57" s="85"/>
      <c r="I57" s="103" t="s">
        <v>7</v>
      </c>
      <c r="J57" s="87" t="s">
        <v>22</v>
      </c>
      <c r="K57" s="90"/>
      <c r="L57" s="92" t="str">
        <f>+L6</f>
        <v>VARIACIÓN 2014-2015</v>
      </c>
      <c r="M57" s="92"/>
      <c r="N57" s="92"/>
      <c r="O57" s="90"/>
      <c r="P57" s="101" t="s">
        <v>31</v>
      </c>
    </row>
    <row r="58" spans="1:16" ht="16.5" thickBot="1">
      <c r="A58" s="91" t="s">
        <v>23</v>
      </c>
      <c r="B58" s="87" t="s">
        <v>0</v>
      </c>
      <c r="C58" s="90"/>
      <c r="D58" s="87" t="s">
        <v>40</v>
      </c>
      <c r="E58" s="90"/>
      <c r="F58" s="87" t="s">
        <v>0</v>
      </c>
      <c r="G58" s="90"/>
      <c r="H58" s="87" t="s">
        <v>40</v>
      </c>
      <c r="I58" s="104"/>
      <c r="J58" s="93" t="s">
        <v>23</v>
      </c>
      <c r="K58" s="90"/>
      <c r="L58" s="87" t="s">
        <v>0</v>
      </c>
      <c r="M58" s="90"/>
      <c r="N58" s="87" t="s">
        <v>1</v>
      </c>
      <c r="O58" s="90"/>
      <c r="P58" s="102"/>
    </row>
    <row r="59" spans="1:16" ht="13.5" customHeight="1">
      <c r="A59" s="55"/>
      <c r="B59" s="55"/>
      <c r="C59" s="55"/>
      <c r="D59" s="55"/>
      <c r="E59" s="55"/>
      <c r="F59" s="55"/>
      <c r="G59" s="55"/>
      <c r="H59" s="55"/>
      <c r="I59" s="55"/>
      <c r="J59" s="29"/>
      <c r="K59" s="29"/>
      <c r="L59" s="29"/>
      <c r="M59" s="29"/>
      <c r="N59" s="30"/>
      <c r="O59" s="29"/>
      <c r="P59" s="29"/>
    </row>
    <row r="60" spans="1:16" ht="15.75">
      <c r="A60" s="34" t="str">
        <f>+A9</f>
        <v>Enero-diciembre 2015</v>
      </c>
      <c r="B60" s="46"/>
      <c r="C60" s="66"/>
      <c r="D60" s="46"/>
      <c r="E60" s="46"/>
      <c r="F60" s="46"/>
      <c r="G60" s="46"/>
      <c r="H60" s="46"/>
      <c r="I60" s="46"/>
      <c r="J60" s="34" t="s">
        <v>3</v>
      </c>
      <c r="K60" s="34"/>
      <c r="L60" s="67"/>
      <c r="M60" s="34"/>
      <c r="N60" s="34"/>
      <c r="O60" s="34"/>
      <c r="P60" s="34"/>
    </row>
    <row r="61" spans="1:16" ht="12.75" customHeight="1">
      <c r="A61" s="11"/>
      <c r="B61" s="9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8" ht="15.75">
      <c r="A62" s="19" t="s">
        <v>9</v>
      </c>
      <c r="B62" s="97">
        <f>B24</f>
        <v>5655909.441459999</v>
      </c>
      <c r="C62" s="15"/>
      <c r="D62" s="68">
        <f>B62*100/B$78</f>
        <v>17.011868290660423</v>
      </c>
      <c r="E62" s="15"/>
      <c r="F62" s="97">
        <f>F24</f>
        <v>8868413.275756001</v>
      </c>
      <c r="G62" s="15"/>
      <c r="H62" s="68">
        <f>F62*100/F$78</f>
        <v>23.301371370228285</v>
      </c>
      <c r="I62" s="97">
        <f>B62-F62</f>
        <v>-3212503.834296002</v>
      </c>
      <c r="J62" s="19" t="s">
        <v>9</v>
      </c>
      <c r="K62" s="15"/>
      <c r="L62" s="97">
        <f>B62-B82</f>
        <v>-2260636.31836</v>
      </c>
      <c r="M62" s="50"/>
      <c r="N62" s="41">
        <f>B62*100/B82-100</f>
        <v>-28.555842244148167</v>
      </c>
      <c r="O62" s="69"/>
      <c r="P62" s="42">
        <f>+L62/$B$45*100</f>
        <v>-5.878002460114855</v>
      </c>
      <c r="Q62" s="5"/>
      <c r="R62" s="98"/>
    </row>
    <row r="63" spans="1:18" ht="15">
      <c r="A63" s="25" t="s">
        <v>52</v>
      </c>
      <c r="B63" s="97">
        <v>588264.1447699998</v>
      </c>
      <c r="C63" s="15"/>
      <c r="D63" s="68">
        <f>B63*100/B$78</f>
        <v>1.7693833776026535</v>
      </c>
      <c r="E63" s="15"/>
      <c r="F63" s="97">
        <v>675684.6955830001</v>
      </c>
      <c r="G63" s="15"/>
      <c r="H63" s="68">
        <f>F63*100/F$78</f>
        <v>1.7753322416762292</v>
      </c>
      <c r="I63" s="97">
        <f>B63-F63</f>
        <v>-87420.5508130003</v>
      </c>
      <c r="J63" s="25" t="s">
        <v>52</v>
      </c>
      <c r="K63" s="15"/>
      <c r="L63" s="97">
        <f>B63-B83</f>
        <v>16834.563979999744</v>
      </c>
      <c r="M63" s="50"/>
      <c r="N63" s="41">
        <f>B63*100/B83-100</f>
        <v>2.94604349266028</v>
      </c>
      <c r="O63" s="69"/>
      <c r="P63" s="42">
        <f>+L63/$B$45*100</f>
        <v>0.043772458084361955</v>
      </c>
      <c r="Q63" s="5"/>
      <c r="R63" s="98"/>
    </row>
    <row r="64" spans="1:18" ht="15">
      <c r="A64" s="15"/>
      <c r="B64" s="97"/>
      <c r="C64" s="15"/>
      <c r="D64" s="68"/>
      <c r="E64" s="15"/>
      <c r="F64" s="97"/>
      <c r="G64" s="15"/>
      <c r="H64" s="68"/>
      <c r="I64" s="97"/>
      <c r="J64" s="15"/>
      <c r="K64" s="15"/>
      <c r="L64" s="97"/>
      <c r="M64" s="50"/>
      <c r="N64" s="41"/>
      <c r="O64" s="69"/>
      <c r="P64" s="42"/>
      <c r="Q64" s="5"/>
      <c r="R64" s="98"/>
    </row>
    <row r="65" spans="1:18" ht="15">
      <c r="A65" s="25" t="s">
        <v>36</v>
      </c>
      <c r="B65" s="97">
        <v>2305900.5381300002</v>
      </c>
      <c r="C65" s="15"/>
      <c r="D65" s="68">
        <f>B65*100/B$78</f>
        <v>6.935697371403536</v>
      </c>
      <c r="E65" s="15"/>
      <c r="F65" s="97">
        <v>753103.728239</v>
      </c>
      <c r="G65" s="15"/>
      <c r="H65" s="68">
        <f>F65*100/F$78</f>
        <v>1.9787473932877222</v>
      </c>
      <c r="I65" s="97">
        <f>B65-F65</f>
        <v>1552796.8098910004</v>
      </c>
      <c r="J65" s="25" t="s">
        <v>36</v>
      </c>
      <c r="K65" s="15"/>
      <c r="L65" s="97">
        <f>B65-B85</f>
        <v>-245656.0504199993</v>
      </c>
      <c r="M65" s="50"/>
      <c r="N65" s="41">
        <f>B65*100/B85-100</f>
        <v>-9.627693601716317</v>
      </c>
      <c r="O65" s="69"/>
      <c r="P65" s="42">
        <f>+L65/$B$45*100</f>
        <v>-0.6387435506470117</v>
      </c>
      <c r="Q65" s="5"/>
      <c r="R65" s="98"/>
    </row>
    <row r="66" spans="1:18" ht="15">
      <c r="A66" s="25" t="s">
        <v>18</v>
      </c>
      <c r="B66" s="97">
        <v>5020298.051349999</v>
      </c>
      <c r="C66" s="15"/>
      <c r="D66" s="68">
        <f>B66*100/B$78</f>
        <v>15.100073668679403</v>
      </c>
      <c r="E66" s="15"/>
      <c r="F66" s="97">
        <v>7853500.372658</v>
      </c>
      <c r="G66" s="15"/>
      <c r="H66" s="68">
        <f>F66*100/F$78</f>
        <v>20.634731721377793</v>
      </c>
      <c r="I66" s="97">
        <f>B66-F66</f>
        <v>-2833202.321308001</v>
      </c>
      <c r="J66" s="25" t="s">
        <v>18</v>
      </c>
      <c r="K66" s="15"/>
      <c r="L66" s="97">
        <f>B66-B86</f>
        <v>-1213860.7906400003</v>
      </c>
      <c r="M66" s="50"/>
      <c r="N66" s="41">
        <f>B66*100/B86-100</f>
        <v>-19.47112387422783</v>
      </c>
      <c r="O66" s="69"/>
      <c r="P66" s="42">
        <f>+L66/$B$45*100</f>
        <v>-3.1562249335156634</v>
      </c>
      <c r="Q66" s="5"/>
      <c r="R66" s="98"/>
    </row>
    <row r="67" spans="1:18" ht="15">
      <c r="A67" s="25"/>
      <c r="B67" s="97"/>
      <c r="C67" s="15"/>
      <c r="D67" s="68"/>
      <c r="E67" s="15"/>
      <c r="F67" s="97"/>
      <c r="G67" s="15"/>
      <c r="H67" s="68"/>
      <c r="I67" s="97"/>
      <c r="J67" s="25"/>
      <c r="K67" s="15"/>
      <c r="L67" s="97"/>
      <c r="M67" s="50"/>
      <c r="N67" s="41"/>
      <c r="O67" s="69"/>
      <c r="P67" s="42"/>
      <c r="Q67" s="5"/>
      <c r="R67" s="98"/>
    </row>
    <row r="68" spans="1:18" ht="15">
      <c r="A68" s="25" t="s">
        <v>50</v>
      </c>
      <c r="B68" s="97">
        <v>5319828.15912</v>
      </c>
      <c r="C68" s="15"/>
      <c r="D68" s="68">
        <f>B68*100/B78</f>
        <v>16.00100159109593</v>
      </c>
      <c r="E68" s="15"/>
      <c r="F68" s="97">
        <v>4461311.39601</v>
      </c>
      <c r="G68" s="15"/>
      <c r="H68" s="68">
        <f>F68*100/F78</f>
        <v>11.721902261912668</v>
      </c>
      <c r="I68" s="97">
        <f>B68-F68</f>
        <v>858516.7631099997</v>
      </c>
      <c r="J68" s="25" t="s">
        <v>50</v>
      </c>
      <c r="K68" s="15"/>
      <c r="L68" s="97">
        <f>B68-B88</f>
        <v>-1061089.8048099997</v>
      </c>
      <c r="M68" s="50"/>
      <c r="N68" s="41">
        <f>B68*100/B88-100</f>
        <v>-16.62910902174451</v>
      </c>
      <c r="O68" s="69"/>
      <c r="P68" s="42">
        <f>+L68/$B$45*100</f>
        <v>-2.758996850763118</v>
      </c>
      <c r="Q68" s="5"/>
      <c r="R68" s="98"/>
    </row>
    <row r="69" spans="1:18" ht="15">
      <c r="A69" s="15"/>
      <c r="B69" s="97"/>
      <c r="C69" s="15"/>
      <c r="D69" s="15"/>
      <c r="E69" s="15"/>
      <c r="F69" s="97"/>
      <c r="G69" s="15"/>
      <c r="H69" s="15"/>
      <c r="I69" s="97"/>
      <c r="J69" s="15"/>
      <c r="K69" s="15"/>
      <c r="L69" s="97"/>
      <c r="M69" s="50"/>
      <c r="N69" s="41"/>
      <c r="O69" s="69"/>
      <c r="P69" s="42"/>
      <c r="Q69" s="5"/>
      <c r="R69" s="98"/>
    </row>
    <row r="70" spans="1:18" ht="15">
      <c r="A70" s="25" t="s">
        <v>19</v>
      </c>
      <c r="B70" s="97">
        <v>1118558.9591</v>
      </c>
      <c r="C70" s="15"/>
      <c r="D70" s="68">
        <f>B70*100/B78</f>
        <v>3.3644063584291386</v>
      </c>
      <c r="E70" s="15"/>
      <c r="F70" s="97">
        <v>1072634.5385450001</v>
      </c>
      <c r="G70" s="15"/>
      <c r="H70" s="68">
        <f>F70*100/F78</f>
        <v>2.81830074332433</v>
      </c>
      <c r="I70" s="97">
        <f>B70-F70</f>
        <v>45924.42055499996</v>
      </c>
      <c r="J70" s="25" t="s">
        <v>19</v>
      </c>
      <c r="K70" s="15"/>
      <c r="L70" s="97">
        <f>B70-B90</f>
        <v>-464659.3944799998</v>
      </c>
      <c r="M70" s="50"/>
      <c r="N70" s="41">
        <f>B70*100/B90-100</f>
        <v>-29.3490404169017</v>
      </c>
      <c r="O70" s="69"/>
      <c r="P70" s="42">
        <f>+L70/$B$45*100</f>
        <v>-1.208185961486429</v>
      </c>
      <c r="Q70" s="5"/>
      <c r="R70" s="98"/>
    </row>
    <row r="71" spans="1:18" ht="15">
      <c r="A71" s="25"/>
      <c r="B71" s="97"/>
      <c r="C71" s="15"/>
      <c r="D71" s="68"/>
      <c r="E71" s="15"/>
      <c r="F71" s="97"/>
      <c r="G71" s="15"/>
      <c r="H71" s="68"/>
      <c r="I71" s="97"/>
      <c r="J71" s="25"/>
      <c r="K71" s="15"/>
      <c r="L71" s="97"/>
      <c r="M71" s="50"/>
      <c r="N71" s="41"/>
      <c r="O71" s="69"/>
      <c r="P71" s="42"/>
      <c r="Q71" s="5"/>
      <c r="R71" s="98"/>
    </row>
    <row r="72" spans="1:18" ht="15">
      <c r="A72" s="25" t="s">
        <v>41</v>
      </c>
      <c r="B72" s="97">
        <v>7467560.929909999</v>
      </c>
      <c r="C72" s="15"/>
      <c r="D72" s="68">
        <f>B72*100/B78</f>
        <v>22.460961284294815</v>
      </c>
      <c r="E72" s="15"/>
      <c r="F72" s="97">
        <v>8676321.156991003</v>
      </c>
      <c r="G72" s="15"/>
      <c r="H72" s="68">
        <f>F72*100/F78</f>
        <v>22.796657656798455</v>
      </c>
      <c r="I72" s="97">
        <f>B72-F72</f>
        <v>-1208760.2270810045</v>
      </c>
      <c r="J72" s="25" t="s">
        <v>42</v>
      </c>
      <c r="K72" s="15"/>
      <c r="L72" s="97">
        <f>B72-B92</f>
        <v>285545.2090199981</v>
      </c>
      <c r="M72" s="50"/>
      <c r="N72" s="41">
        <f>B72*100/B92-100</f>
        <v>3.975836591243393</v>
      </c>
      <c r="O72" s="69"/>
      <c r="P72" s="42">
        <f>+L72/$B$45*100</f>
        <v>0.7424615040738601</v>
      </c>
      <c r="Q72" s="5"/>
      <c r="R72" s="98"/>
    </row>
    <row r="73" spans="1:18" ht="15">
      <c r="A73" s="25"/>
      <c r="B73" s="97"/>
      <c r="C73" s="15"/>
      <c r="D73" s="68"/>
      <c r="E73" s="15"/>
      <c r="F73" s="97"/>
      <c r="G73" s="15"/>
      <c r="H73" s="68"/>
      <c r="I73" s="97"/>
      <c r="J73" s="25"/>
      <c r="K73" s="15"/>
      <c r="L73" s="97"/>
      <c r="M73" s="69"/>
      <c r="N73" s="41"/>
      <c r="O73" s="69"/>
      <c r="P73" s="42"/>
      <c r="Q73" s="5"/>
      <c r="R73" s="98"/>
    </row>
    <row r="74" spans="1:18" ht="15">
      <c r="A74" s="70" t="s">
        <v>34</v>
      </c>
      <c r="B74" s="97">
        <v>1548850.9639399997</v>
      </c>
      <c r="C74" s="15"/>
      <c r="D74" s="68">
        <f>B74*100/B78</f>
        <v>4.6586404667766566</v>
      </c>
      <c r="E74" s="15"/>
      <c r="F74" s="97">
        <v>2831606.06384</v>
      </c>
      <c r="G74" s="15"/>
      <c r="H74" s="68">
        <f>F74*100/F78</f>
        <v>7.439922161509957</v>
      </c>
      <c r="I74" s="97">
        <f>B74-F74</f>
        <v>-1282755.0999000003</v>
      </c>
      <c r="J74" s="70" t="s">
        <v>35</v>
      </c>
      <c r="K74" s="15"/>
      <c r="L74" s="97">
        <f>B74-B94</f>
        <v>-353640.02963000024</v>
      </c>
      <c r="M74" s="50"/>
      <c r="N74" s="41">
        <f>B74*100/B94-100</f>
        <v>-18.588263010191667</v>
      </c>
      <c r="O74" s="69"/>
      <c r="P74" s="42">
        <f>+L74/$B$45*100</f>
        <v>-0.9195185210809327</v>
      </c>
      <c r="Q74" s="5"/>
      <c r="R74" s="98"/>
    </row>
    <row r="75" spans="1:18" ht="15">
      <c r="A75" s="15"/>
      <c r="B75" s="97"/>
      <c r="C75" s="15"/>
      <c r="D75" s="68"/>
      <c r="E75" s="15"/>
      <c r="F75" s="97"/>
      <c r="G75" s="15"/>
      <c r="H75" s="68"/>
      <c r="I75" s="97"/>
      <c r="J75" s="25"/>
      <c r="K75" s="15"/>
      <c r="L75" s="97"/>
      <c r="M75" s="50"/>
      <c r="N75" s="41"/>
      <c r="O75" s="69"/>
      <c r="P75" s="42"/>
      <c r="Q75" s="5"/>
      <c r="R75" s="98"/>
    </row>
    <row r="76" spans="1:18" ht="15">
      <c r="A76" s="25" t="s">
        <v>24</v>
      </c>
      <c r="B76" s="97">
        <f>B78-(SUM(B62:B75))</f>
        <v>4221673.572740011</v>
      </c>
      <c r="C76" s="15"/>
      <c r="D76" s="68">
        <f>B76*100/B78</f>
        <v>12.697967591057447</v>
      </c>
      <c r="E76" s="15"/>
      <c r="F76" s="97">
        <f>F78-(SUM(F62:F75))</f>
        <v>2867044.246478997</v>
      </c>
      <c r="G76" s="15"/>
      <c r="H76" s="68">
        <f>F76*100/F78</f>
        <v>7.533034449884549</v>
      </c>
      <c r="I76" s="97">
        <f>B76-F76</f>
        <v>1354629.3262610137</v>
      </c>
      <c r="J76" s="25" t="s">
        <v>24</v>
      </c>
      <c r="K76" s="15"/>
      <c r="L76" s="97">
        <f>B76-B96</f>
        <v>84746.19488004595</v>
      </c>
      <c r="M76" s="50"/>
      <c r="N76" s="41">
        <f>B76*100/B96-100</f>
        <v>2.0485299145832556</v>
      </c>
      <c r="O76" s="69"/>
      <c r="P76" s="42">
        <f>+L76/$B$45*100</f>
        <v>0.22035315364289212</v>
      </c>
      <c r="Q76" s="5"/>
      <c r="R76" s="98"/>
    </row>
    <row r="77" spans="1:18" ht="15">
      <c r="A77" s="15"/>
      <c r="B77" s="97"/>
      <c r="C77" s="15"/>
      <c r="D77" s="15"/>
      <c r="E77" s="15"/>
      <c r="F77" s="97"/>
      <c r="G77" s="15"/>
      <c r="H77" s="15"/>
      <c r="I77" s="97"/>
      <c r="J77" s="15"/>
      <c r="K77" s="15"/>
      <c r="L77" s="97"/>
      <c r="M77" s="50"/>
      <c r="N77" s="41"/>
      <c r="O77" s="69"/>
      <c r="P77" s="42"/>
      <c r="Q77" s="5"/>
      <c r="R77" s="98"/>
    </row>
    <row r="78" spans="1:18" ht="15.75">
      <c r="A78" s="19" t="s">
        <v>16</v>
      </c>
      <c r="B78" s="97">
        <f>+B26</f>
        <v>33246844.760520007</v>
      </c>
      <c r="C78" s="15"/>
      <c r="D78" s="68">
        <f>B78*100/B78</f>
        <v>100</v>
      </c>
      <c r="E78" s="15"/>
      <c r="F78" s="97">
        <f>F26</f>
        <v>38059619.47410101</v>
      </c>
      <c r="G78" s="15"/>
      <c r="H78" s="68">
        <f>F78*100/F78</f>
        <v>100</v>
      </c>
      <c r="I78" s="97">
        <f>B78-F78</f>
        <v>-4812774.7135809995</v>
      </c>
      <c r="J78" s="19" t="s">
        <v>16</v>
      </c>
      <c r="K78" s="15"/>
      <c r="L78" s="97">
        <f>B78-B98</f>
        <v>-5212416.42045996</v>
      </c>
      <c r="M78" s="50"/>
      <c r="N78" s="41">
        <f>B78*100/B98-100</f>
        <v>-13.55308516180692</v>
      </c>
      <c r="O78" s="69"/>
      <c r="P78" s="42">
        <f>+L78/$B$45*100</f>
        <v>-13.553085161806907</v>
      </c>
      <c r="Q78" s="5"/>
      <c r="R78" s="98"/>
    </row>
    <row r="79" spans="1:16" ht="12.75" customHeight="1">
      <c r="A79" s="15"/>
      <c r="B79" s="97"/>
      <c r="C79" s="15"/>
      <c r="D79" s="68"/>
      <c r="E79" s="15"/>
      <c r="F79" s="40"/>
      <c r="G79" s="15"/>
      <c r="H79" s="68"/>
      <c r="I79" s="40"/>
      <c r="J79" s="15"/>
      <c r="K79" s="15"/>
      <c r="L79" s="40"/>
      <c r="M79" s="15"/>
      <c r="N79" s="41"/>
      <c r="O79" s="15"/>
      <c r="P79" s="42"/>
    </row>
    <row r="80" spans="1:16" ht="15.75">
      <c r="A80" s="34" t="str">
        <f>+A28</f>
        <v>Enero-diciembre 2014</v>
      </c>
      <c r="B80" s="47"/>
      <c r="C80" s="66"/>
      <c r="D80" s="71"/>
      <c r="E80" s="46"/>
      <c r="F80" s="47"/>
      <c r="G80" s="46"/>
      <c r="H80" s="72"/>
      <c r="I80" s="47"/>
      <c r="J80" s="34" t="s">
        <v>17</v>
      </c>
      <c r="K80" s="34"/>
      <c r="L80" s="73"/>
      <c r="M80" s="34"/>
      <c r="N80" s="74"/>
      <c r="O80" s="34"/>
      <c r="P80" s="75"/>
    </row>
    <row r="81" spans="1:16" ht="12.75" customHeight="1">
      <c r="A81" s="11"/>
      <c r="B81" s="76"/>
      <c r="C81" s="11"/>
      <c r="D81" s="77"/>
      <c r="E81" s="11"/>
      <c r="F81" s="76"/>
      <c r="G81" s="11"/>
      <c r="H81" s="77"/>
      <c r="I81" s="76"/>
      <c r="J81" s="11"/>
      <c r="K81" s="11"/>
      <c r="L81" s="76"/>
      <c r="M81" s="11"/>
      <c r="N81" s="78"/>
      <c r="O81" s="11"/>
      <c r="P81" s="79"/>
    </row>
    <row r="82" spans="1:16" ht="15.75">
      <c r="A82" s="19" t="s">
        <v>9</v>
      </c>
      <c r="B82" s="97">
        <f>B43</f>
        <v>7916545.759819999</v>
      </c>
      <c r="C82" s="15"/>
      <c r="D82" s="68">
        <f>B82*100/B$98</f>
        <v>20.584237753727646</v>
      </c>
      <c r="E82" s="15"/>
      <c r="F82" s="97">
        <f>F43</f>
        <v>10426749.164660998</v>
      </c>
      <c r="G82" s="15"/>
      <c r="H82" s="68">
        <f>F82*100/F$98</f>
        <v>24.711700725516007</v>
      </c>
      <c r="I82" s="97">
        <f>B82-F82</f>
        <v>-2510203.4048409984</v>
      </c>
      <c r="J82" s="19" t="s">
        <v>9</v>
      </c>
      <c r="K82" s="15"/>
      <c r="L82" s="97">
        <f>F62-F82</f>
        <v>-1558335.8889049962</v>
      </c>
      <c r="M82" s="69"/>
      <c r="N82" s="41">
        <f>F62*100/F82-100</f>
        <v>-14.945558431448674</v>
      </c>
      <c r="O82" s="69"/>
      <c r="P82" s="42">
        <f>+L82/$F$45*100</f>
        <v>-3.6933016713367217</v>
      </c>
    </row>
    <row r="83" spans="1:16" ht="15">
      <c r="A83" s="25" t="s">
        <v>52</v>
      </c>
      <c r="B83" s="97">
        <v>571429.58079</v>
      </c>
      <c r="C83" s="15"/>
      <c r="D83" s="68">
        <f>B83*100/B$98</f>
        <v>1.4858048835129485</v>
      </c>
      <c r="E83" s="15"/>
      <c r="F83" s="97">
        <v>911473.359781</v>
      </c>
      <c r="G83" s="15"/>
      <c r="H83" s="68">
        <f>F83*100/F$98</f>
        <v>2.1602185427581415</v>
      </c>
      <c r="I83" s="97">
        <f>B83-F83</f>
        <v>-340043.7789909999</v>
      </c>
      <c r="J83" s="25" t="s">
        <v>52</v>
      </c>
      <c r="K83" s="15"/>
      <c r="L83" s="97">
        <f>F63-F83</f>
        <v>-235788.66419799987</v>
      </c>
      <c r="M83" s="69"/>
      <c r="N83" s="41">
        <f>F63*100/F83-100</f>
        <v>-25.868958392229146</v>
      </c>
      <c r="O83" s="69"/>
      <c r="P83" s="42">
        <f>+L83/$F$45*100</f>
        <v>-0.5588260360073223</v>
      </c>
    </row>
    <row r="84" spans="1:16" ht="15">
      <c r="A84" s="15"/>
      <c r="B84" s="97"/>
      <c r="C84" s="15"/>
      <c r="D84" s="68"/>
      <c r="E84" s="15"/>
      <c r="F84" s="97"/>
      <c r="G84" s="15"/>
      <c r="H84" s="68"/>
      <c r="I84" s="97"/>
      <c r="J84" s="15"/>
      <c r="K84" s="15"/>
      <c r="L84" s="97"/>
      <c r="M84" s="69"/>
      <c r="N84" s="41"/>
      <c r="O84" s="69"/>
      <c r="P84" s="42"/>
    </row>
    <row r="85" spans="1:16" ht="15">
      <c r="A85" s="25" t="s">
        <v>36</v>
      </c>
      <c r="B85" s="97">
        <v>2551556.5885499995</v>
      </c>
      <c r="C85" s="15"/>
      <c r="D85" s="68">
        <f>B85*100/B$98</f>
        <v>6.634439950739023</v>
      </c>
      <c r="E85" s="15"/>
      <c r="F85" s="97">
        <v>853531.2532410002</v>
      </c>
      <c r="G85" s="15"/>
      <c r="H85" s="68">
        <f>F85*100/F$98</f>
        <v>2.0228940542132987</v>
      </c>
      <c r="I85" s="97">
        <f>B85-F85</f>
        <v>1698025.3353089993</v>
      </c>
      <c r="J85" s="25" t="s">
        <v>36</v>
      </c>
      <c r="K85" s="15"/>
      <c r="L85" s="97">
        <f>F65-F85</f>
        <v>-100427.52500200027</v>
      </c>
      <c r="M85" s="69"/>
      <c r="N85" s="41">
        <f>F65*100/F85-100</f>
        <v>-11.766121582620457</v>
      </c>
      <c r="O85" s="69"/>
      <c r="P85" s="42">
        <f>+L85/$F$45*100</f>
        <v>-0.2380161739063371</v>
      </c>
    </row>
    <row r="86" spans="1:16" ht="15">
      <c r="A86" s="25" t="s">
        <v>18</v>
      </c>
      <c r="B86" s="97">
        <v>6234158.84199</v>
      </c>
      <c r="C86" s="15"/>
      <c r="D86" s="68">
        <f>B86*100/B$98</f>
        <v>16.209772758383366</v>
      </c>
      <c r="E86" s="15"/>
      <c r="F86" s="97">
        <v>8802428.806432001</v>
      </c>
      <c r="G86" s="15"/>
      <c r="H86" s="68">
        <f>F86*100/F$98</f>
        <v>20.86201393042536</v>
      </c>
      <c r="I86" s="97">
        <f>B86-F86</f>
        <v>-2568269.9644420017</v>
      </c>
      <c r="J86" s="25" t="s">
        <v>18</v>
      </c>
      <c r="K86" s="15"/>
      <c r="L86" s="97">
        <f>F66-F86</f>
        <v>-948928.433774001</v>
      </c>
      <c r="M86" s="69"/>
      <c r="N86" s="41">
        <f>F66*100/F86-100</f>
        <v>-10.7803022852126</v>
      </c>
      <c r="O86" s="69"/>
      <c r="P86" s="42">
        <f>+L86/$F$45*100</f>
        <v>-2.248988164483015</v>
      </c>
    </row>
    <row r="87" spans="1:16" ht="15">
      <c r="A87" s="15"/>
      <c r="B87" s="97"/>
      <c r="C87" s="15"/>
      <c r="D87" s="68"/>
      <c r="E87" s="15"/>
      <c r="F87" s="97"/>
      <c r="G87" s="15"/>
      <c r="H87" s="68"/>
      <c r="I87" s="97"/>
      <c r="J87" s="15"/>
      <c r="K87" s="15"/>
      <c r="L87" s="97"/>
      <c r="M87" s="69"/>
      <c r="N87" s="41"/>
      <c r="O87" s="69"/>
      <c r="P87" s="42"/>
    </row>
    <row r="88" spans="1:16" ht="15">
      <c r="A88" s="25" t="s">
        <v>51</v>
      </c>
      <c r="B88" s="97">
        <v>6380917.96393</v>
      </c>
      <c r="C88" s="15"/>
      <c r="D88" s="68">
        <f>B88*100/B$98</f>
        <v>16.59136906947574</v>
      </c>
      <c r="E88" s="15"/>
      <c r="F88" s="97">
        <v>4939750.380130001</v>
      </c>
      <c r="G88" s="15"/>
      <c r="H88" s="68">
        <f>F88*100/F98</f>
        <v>11.707352994186596</v>
      </c>
      <c r="I88" s="97">
        <f>B88-F88</f>
        <v>1441167.5837999983</v>
      </c>
      <c r="J88" s="25" t="s">
        <v>50</v>
      </c>
      <c r="K88" s="15"/>
      <c r="L88" s="97">
        <f>F68-F88</f>
        <v>-478438.9841200011</v>
      </c>
      <c r="M88" s="69"/>
      <c r="N88" s="41">
        <f>F68*100/F88-100</f>
        <v>-9.685489089580472</v>
      </c>
      <c r="O88" s="69"/>
      <c r="P88" s="42">
        <f>+L88/$F$45*100</f>
        <v>-1.1339143969306154</v>
      </c>
    </row>
    <row r="89" spans="1:16" ht="15">
      <c r="A89" s="15"/>
      <c r="B89" s="97"/>
      <c r="C89" s="15"/>
      <c r="D89" s="15"/>
      <c r="E89" s="15"/>
      <c r="F89" s="97"/>
      <c r="G89" s="15"/>
      <c r="H89" s="15"/>
      <c r="I89" s="97"/>
      <c r="J89" s="15"/>
      <c r="K89" s="15"/>
      <c r="L89" s="97"/>
      <c r="M89" s="69"/>
      <c r="N89" s="41"/>
      <c r="O89" s="69"/>
      <c r="P89" s="42"/>
    </row>
    <row r="90" spans="1:16" ht="15">
      <c r="A90" s="25" t="s">
        <v>19</v>
      </c>
      <c r="B90" s="97">
        <v>1583218.3535799999</v>
      </c>
      <c r="C90" s="15"/>
      <c r="D90" s="68">
        <f>B90*100/B$98</f>
        <v>4.11661146096842</v>
      </c>
      <c r="E90" s="15"/>
      <c r="F90" s="97">
        <v>1104999.624501</v>
      </c>
      <c r="G90" s="15"/>
      <c r="H90" s="68">
        <f>F90*100/F98</f>
        <v>2.618881454924123</v>
      </c>
      <c r="I90" s="97">
        <f>B90-F90</f>
        <v>478218.72907899995</v>
      </c>
      <c r="J90" s="25" t="s">
        <v>19</v>
      </c>
      <c r="K90" s="15"/>
      <c r="L90" s="97">
        <f>F70-F90</f>
        <v>-32365.08595599979</v>
      </c>
      <c r="M90" s="69"/>
      <c r="N90" s="41">
        <f>F70*100/F90-100</f>
        <v>-2.9289680501579625</v>
      </c>
      <c r="O90" s="69"/>
      <c r="P90" s="42">
        <f>+L90/$F$45*100</f>
        <v>-0.07670620108623967</v>
      </c>
    </row>
    <row r="91" spans="1:16" ht="15">
      <c r="A91" s="25"/>
      <c r="B91" s="97"/>
      <c r="C91" s="15"/>
      <c r="D91" s="68"/>
      <c r="E91" s="15"/>
      <c r="F91" s="97"/>
      <c r="G91" s="15"/>
      <c r="H91" s="68"/>
      <c r="I91" s="97"/>
      <c r="J91" s="25"/>
      <c r="K91" s="15"/>
      <c r="L91" s="97"/>
      <c r="M91" s="69"/>
      <c r="N91" s="41"/>
      <c r="O91" s="69"/>
      <c r="P91" s="42"/>
    </row>
    <row r="92" spans="1:16" ht="15">
      <c r="A92" s="25" t="s">
        <v>41</v>
      </c>
      <c r="B92" s="97">
        <v>7182015.72089</v>
      </c>
      <c r="C92" s="15"/>
      <c r="D92" s="68">
        <f>B92*100/B$98</f>
        <v>18.6743465692</v>
      </c>
      <c r="E92" s="15"/>
      <c r="F92" s="97">
        <v>8941286.684693</v>
      </c>
      <c r="G92" s="15"/>
      <c r="H92" s="68">
        <f>F92*100/F98</f>
        <v>21.191111166464744</v>
      </c>
      <c r="I92" s="97">
        <f>B92-F92</f>
        <v>-1759270.963802999</v>
      </c>
      <c r="J92" s="25" t="s">
        <v>42</v>
      </c>
      <c r="K92" s="15"/>
      <c r="L92" s="97">
        <f>F72-F92</f>
        <v>-264965.52770199627</v>
      </c>
      <c r="M92" s="69"/>
      <c r="N92" s="41">
        <f>F72*100/F92-100</f>
        <v>-2.963393715533172</v>
      </c>
      <c r="O92" s="69"/>
      <c r="P92" s="42">
        <f>+L92/$F$45*100</f>
        <v>-0.6279760565586636</v>
      </c>
    </row>
    <row r="93" spans="1:16" ht="15">
      <c r="A93" s="25"/>
      <c r="B93" s="97"/>
      <c r="C93" s="15"/>
      <c r="D93" s="68"/>
      <c r="E93" s="15"/>
      <c r="F93" s="97"/>
      <c r="G93" s="15"/>
      <c r="H93" s="68"/>
      <c r="I93" s="97"/>
      <c r="J93" s="25"/>
      <c r="K93" s="15"/>
      <c r="L93" s="97"/>
      <c r="M93" s="69"/>
      <c r="N93" s="41"/>
      <c r="O93" s="69"/>
      <c r="P93" s="42"/>
    </row>
    <row r="94" spans="1:16" ht="15">
      <c r="A94" s="70" t="s">
        <v>34</v>
      </c>
      <c r="B94" s="97">
        <v>1902490.99357</v>
      </c>
      <c r="C94" s="15"/>
      <c r="D94" s="68">
        <f>B94*100/B$98</f>
        <v>4.94676947801295</v>
      </c>
      <c r="E94" s="15"/>
      <c r="F94" s="97">
        <v>2947177.186147</v>
      </c>
      <c r="G94" s="15"/>
      <c r="H94" s="68">
        <f>F94*100/F98</f>
        <v>6.984896199092648</v>
      </c>
      <c r="I94" s="97">
        <f>B94-F94</f>
        <v>-1044686.1925770002</v>
      </c>
      <c r="J94" s="70" t="s">
        <v>35</v>
      </c>
      <c r="K94" s="15"/>
      <c r="L94" s="97">
        <f>F74-F94</f>
        <v>-115571.12230700022</v>
      </c>
      <c r="M94" s="69"/>
      <c r="N94" s="41">
        <f>F74*100/F94-100</f>
        <v>-3.9214175126705726</v>
      </c>
      <c r="O94" s="69"/>
      <c r="P94" s="42">
        <f>+L94/$F$45*100</f>
        <v>-0.27390694279308014</v>
      </c>
    </row>
    <row r="95" spans="1:16" ht="15">
      <c r="A95" s="15"/>
      <c r="B95" s="97"/>
      <c r="C95" s="15"/>
      <c r="D95" s="68"/>
      <c r="E95" s="15"/>
      <c r="F95" s="97"/>
      <c r="G95" s="15"/>
      <c r="H95" s="68"/>
      <c r="I95" s="97"/>
      <c r="J95" s="25"/>
      <c r="K95" s="15"/>
      <c r="L95" s="97"/>
      <c r="M95" s="69"/>
      <c r="N95" s="41"/>
      <c r="O95" s="69"/>
      <c r="P95" s="42"/>
    </row>
    <row r="96" spans="1:16" ht="15">
      <c r="A96" s="25" t="s">
        <v>24</v>
      </c>
      <c r="B96" s="97">
        <f>B98-(SUM(B82:B95))</f>
        <v>4136927.377859965</v>
      </c>
      <c r="C96" s="15"/>
      <c r="D96" s="68">
        <f>B96*100/B98</f>
        <v>10.756648075979896</v>
      </c>
      <c r="E96" s="15"/>
      <c r="F96" s="97">
        <f>F98-(SUM(F82:F95))</f>
        <v>3266175.2434529737</v>
      </c>
      <c r="G96" s="15"/>
      <c r="H96" s="68">
        <f>F96*100/F98</f>
        <v>7.740930932419094</v>
      </c>
      <c r="I96" s="97">
        <f>B96-F96</f>
        <v>870752.1344069913</v>
      </c>
      <c r="J96" s="25" t="s">
        <v>24</v>
      </c>
      <c r="K96" s="15"/>
      <c r="L96" s="97">
        <f>F76-F96</f>
        <v>-399130.9969739765</v>
      </c>
      <c r="M96" s="69"/>
      <c r="N96" s="41">
        <f>F76*100/F96-100</f>
        <v>-12.220134169898927</v>
      </c>
      <c r="O96" s="69"/>
      <c r="P96" s="42">
        <f>+L96/$F$45*100</f>
        <v>-0.9459521459408218</v>
      </c>
    </row>
    <row r="97" spans="1:16" ht="15">
      <c r="A97" s="15"/>
      <c r="B97" s="97"/>
      <c r="C97" s="15"/>
      <c r="D97" s="15"/>
      <c r="E97" s="15"/>
      <c r="F97" s="97"/>
      <c r="G97" s="15"/>
      <c r="H97" s="15"/>
      <c r="I97" s="97"/>
      <c r="J97" s="15"/>
      <c r="K97" s="15"/>
      <c r="L97" s="97"/>
      <c r="M97" s="69"/>
      <c r="N97" s="41"/>
      <c r="O97" s="69"/>
      <c r="P97" s="42"/>
    </row>
    <row r="98" spans="1:16" ht="15.75">
      <c r="A98" s="19" t="s">
        <v>16</v>
      </c>
      <c r="B98" s="97">
        <f>B45</f>
        <v>38459261.18097997</v>
      </c>
      <c r="C98" s="15"/>
      <c r="D98" s="68">
        <f>B98*100/B98</f>
        <v>100</v>
      </c>
      <c r="E98" s="15"/>
      <c r="F98" s="97">
        <f>F45</f>
        <v>42193571.70303897</v>
      </c>
      <c r="G98" s="15"/>
      <c r="H98" s="68">
        <f>F98*100/F98</f>
        <v>100</v>
      </c>
      <c r="I98" s="97">
        <f>B98-F98</f>
        <v>-3734310.522059001</v>
      </c>
      <c r="J98" s="19" t="s">
        <v>16</v>
      </c>
      <c r="K98" s="15"/>
      <c r="L98" s="97">
        <f>F78-F98</f>
        <v>-4133952.228937961</v>
      </c>
      <c r="M98" s="69"/>
      <c r="N98" s="41">
        <f>F78*100/F98-100</f>
        <v>-9.797587789042794</v>
      </c>
      <c r="O98" s="69"/>
      <c r="P98" s="42">
        <f>+L98/$F$45*100</f>
        <v>-9.797587789042792</v>
      </c>
    </row>
    <row r="99" spans="1:16" ht="16.5" thickBot="1">
      <c r="A99" s="19"/>
      <c r="B99" s="52"/>
      <c r="C99" s="15"/>
      <c r="D99" s="68"/>
      <c r="E99" s="15"/>
      <c r="F99" s="52"/>
      <c r="G99" s="15"/>
      <c r="H99" s="68"/>
      <c r="I99" s="52"/>
      <c r="J99" s="25"/>
      <c r="K99" s="15"/>
      <c r="L99" s="52"/>
      <c r="M99" s="69"/>
      <c r="N99" s="53"/>
      <c r="O99" s="69"/>
      <c r="P99" s="53"/>
    </row>
    <row r="100" spans="1:16" ht="7.5" customHeight="1">
      <c r="A100" s="80"/>
      <c r="B100" s="81"/>
      <c r="C100" s="81"/>
      <c r="D100" s="81"/>
      <c r="E100" s="81"/>
      <c r="F100" s="81"/>
      <c r="G100" s="81"/>
      <c r="H100" s="81"/>
      <c r="I100" s="81"/>
      <c r="J100" s="80"/>
      <c r="K100" s="81"/>
      <c r="L100" s="81"/>
      <c r="M100" s="81"/>
      <c r="N100" s="81"/>
      <c r="O100" s="81"/>
      <c r="P100" s="81"/>
    </row>
    <row r="101" spans="1:16" ht="15">
      <c r="A101" s="56" t="str">
        <f>+A48</f>
        <v>Fuente: Superintendencia Nacional de Aduanas y de Administración Tributaria</v>
      </c>
      <c r="B101" s="57"/>
      <c r="C101" s="57"/>
      <c r="D101" s="57"/>
      <c r="E101" s="57"/>
      <c r="F101" s="57"/>
      <c r="G101" s="57"/>
      <c r="H101" s="57"/>
      <c r="I101" s="57"/>
      <c r="J101" s="56" t="str">
        <f>+A48</f>
        <v>Fuente: Superintendencia Nacional de Aduanas y de Administración Tributaria</v>
      </c>
      <c r="K101" s="57"/>
      <c r="L101" s="57"/>
      <c r="M101" s="57"/>
      <c r="N101" s="57"/>
      <c r="O101" s="57"/>
      <c r="P101" s="57"/>
    </row>
    <row r="102" spans="1:16" ht="15">
      <c r="A102" s="58" t="s">
        <v>25</v>
      </c>
      <c r="B102" s="57"/>
      <c r="C102" s="57"/>
      <c r="D102" s="57"/>
      <c r="E102" s="82"/>
      <c r="F102" s="57"/>
      <c r="G102" s="57"/>
      <c r="H102" s="57"/>
      <c r="I102" s="57"/>
      <c r="J102" s="58" t="s">
        <v>25</v>
      </c>
      <c r="K102" s="57"/>
      <c r="L102" s="57"/>
      <c r="M102" s="57"/>
      <c r="N102" s="57"/>
      <c r="O102" s="57"/>
      <c r="P102" s="57"/>
    </row>
    <row r="103" spans="1:16" ht="15">
      <c r="A103" s="83" t="s">
        <v>43</v>
      </c>
      <c r="B103" s="57"/>
      <c r="C103" s="57"/>
      <c r="D103" s="57"/>
      <c r="E103" s="57"/>
      <c r="F103" s="57"/>
      <c r="G103" s="57"/>
      <c r="H103" s="57"/>
      <c r="I103" s="57"/>
      <c r="J103" s="57" t="s">
        <v>32</v>
      </c>
      <c r="K103" s="57"/>
      <c r="L103" s="57"/>
      <c r="M103" s="57"/>
      <c r="N103" s="57"/>
      <c r="O103" s="57"/>
      <c r="P103" s="57"/>
    </row>
    <row r="104" spans="1:16" ht="15">
      <c r="A104" s="57" t="s">
        <v>49</v>
      </c>
      <c r="B104" s="57"/>
      <c r="C104" s="57"/>
      <c r="D104" s="57"/>
      <c r="E104" s="57"/>
      <c r="F104" s="57"/>
      <c r="G104" s="57"/>
      <c r="H104" s="57"/>
      <c r="I104" s="57"/>
      <c r="J104" s="83" t="s">
        <v>47</v>
      </c>
      <c r="K104" s="57"/>
      <c r="L104" s="57"/>
      <c r="M104" s="57"/>
      <c r="N104" s="57"/>
      <c r="O104" s="57"/>
      <c r="P104" s="57"/>
    </row>
    <row r="105" spans="1:16" ht="15">
      <c r="A105" s="57" t="s">
        <v>37</v>
      </c>
      <c r="B105" s="57"/>
      <c r="C105" s="57"/>
      <c r="D105" s="57"/>
      <c r="E105" s="57"/>
      <c r="F105" s="57"/>
      <c r="G105" s="57"/>
      <c r="H105" s="57"/>
      <c r="I105" s="57"/>
      <c r="J105" s="57" t="s">
        <v>48</v>
      </c>
      <c r="K105" s="57"/>
      <c r="L105" s="57"/>
      <c r="M105" s="57"/>
      <c r="N105" s="57"/>
      <c r="O105" s="57"/>
      <c r="P105" s="57"/>
    </row>
    <row r="106" spans="1:16" ht="15">
      <c r="A106" s="57"/>
      <c r="B106" s="57"/>
      <c r="C106" s="57"/>
      <c r="D106" s="57"/>
      <c r="E106" s="57"/>
      <c r="F106" s="57"/>
      <c r="G106" s="57"/>
      <c r="H106" s="57"/>
      <c r="I106" s="57"/>
      <c r="J106" s="57" t="s">
        <v>37</v>
      </c>
      <c r="K106" s="57"/>
      <c r="L106" s="57"/>
      <c r="M106" s="57"/>
      <c r="N106" s="57"/>
      <c r="O106" s="57"/>
      <c r="P106" s="57"/>
    </row>
    <row r="107" spans="1:16" ht="15">
      <c r="A107" s="57"/>
      <c r="B107" s="57"/>
      <c r="C107" s="57"/>
      <c r="D107" s="57"/>
      <c r="E107" s="82"/>
      <c r="F107" s="57"/>
      <c r="G107" s="57"/>
      <c r="H107" s="57"/>
      <c r="I107" s="57"/>
      <c r="J107" s="61"/>
      <c r="K107" s="57"/>
      <c r="L107" s="57"/>
      <c r="M107" s="57"/>
      <c r="N107" s="57"/>
      <c r="O107" s="57"/>
      <c r="P107" s="57"/>
    </row>
    <row r="108" spans="1:16" ht="15">
      <c r="A108" s="1"/>
      <c r="C108" s="1"/>
      <c r="D108" s="1"/>
      <c r="E108" s="4"/>
      <c r="F108" s="1"/>
      <c r="G108" s="1"/>
      <c r="H108" s="1"/>
      <c r="I108" s="1"/>
      <c r="K108" s="1"/>
      <c r="L108" s="1"/>
      <c r="M108" s="1"/>
      <c r="N108" s="1"/>
      <c r="O108" s="1"/>
      <c r="P108" s="1"/>
    </row>
    <row r="111" spans="4:14" ht="15">
      <c r="D111" s="95"/>
      <c r="E111" s="2"/>
      <c r="N111" s="7"/>
    </row>
    <row r="112" spans="4:5" ht="15">
      <c r="D112" s="95"/>
      <c r="E112" s="2"/>
    </row>
    <row r="113" ht="15">
      <c r="D113" s="95"/>
    </row>
    <row r="114" ht="15">
      <c r="D114" s="95"/>
    </row>
    <row r="115" ht="15">
      <c r="D115" s="94"/>
    </row>
    <row r="116" ht="15">
      <c r="D116" s="95"/>
    </row>
    <row r="117" ht="15">
      <c r="D117" s="94"/>
    </row>
    <row r="118" ht="15">
      <c r="D118" s="94"/>
    </row>
    <row r="119" ht="15">
      <c r="D119" s="94"/>
    </row>
  </sheetData>
  <sheetProtection/>
  <mergeCells count="6">
    <mergeCell ref="P6:P7"/>
    <mergeCell ref="P57:P58"/>
    <mergeCell ref="J6:J7"/>
    <mergeCell ref="A6:A7"/>
    <mergeCell ref="I57:I58"/>
    <mergeCell ref="I6:I7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4" horizontalDpi="600" verticalDpi="600" orientation="portrait" pageOrder="overThenDown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</dc:creator>
  <cp:keywords/>
  <dc:description/>
  <cp:lastModifiedBy>Fernando Correa</cp:lastModifiedBy>
  <cp:lastPrinted>2008-05-08T19:19:08Z</cp:lastPrinted>
  <dcterms:created xsi:type="dcterms:W3CDTF">1998-07-27T12:35:41Z</dcterms:created>
  <dcterms:modified xsi:type="dcterms:W3CDTF">2016-02-23T12:00:18Z</dcterms:modified>
  <cp:category/>
  <cp:version/>
  <cp:contentType/>
  <cp:contentStatus/>
</cp:coreProperties>
</file>