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9135" windowHeight="4245" activeTab="0"/>
  </bookViews>
  <sheets>
    <sheet name="hoja 1" sheetId="1" r:id="rId1"/>
  </sheets>
  <definedNames>
    <definedName name="__123Graph_A" localSheetId="0" hidden="1">'hoja 1'!$V$7:$V$14</definedName>
    <definedName name="__123Graph_X" localSheetId="0" hidden="1">'hoja 1'!$U$7:$U$14</definedName>
    <definedName name="_Regression_Int" localSheetId="0" hidden="1">1</definedName>
    <definedName name="A_impresión_IM">'hoja 1'!$J$52:$P$108</definedName>
    <definedName name="_xlnm.Print_Area" localSheetId="0">'hoja 1'!$A$1:$P$109</definedName>
  </definedNames>
  <calcPr fullCalcOnLoad="1"/>
</workbook>
</file>

<file path=xl/sharedStrings.xml><?xml version="1.0" encoding="utf-8"?>
<sst xmlns="http://schemas.openxmlformats.org/spreadsheetml/2006/main" count="159" uniqueCount="60">
  <si>
    <t>Miles de dólares</t>
  </si>
  <si>
    <t>Porcentaje</t>
  </si>
  <si>
    <t>En miles de dólares y porcentajes</t>
  </si>
  <si>
    <t>Exportación</t>
  </si>
  <si>
    <t>Argentina</t>
  </si>
  <si>
    <t>Bolivia</t>
  </si>
  <si>
    <t>Chile</t>
  </si>
  <si>
    <t>SALDO</t>
  </si>
  <si>
    <t>Ecuador</t>
  </si>
  <si>
    <t>ALADI</t>
  </si>
  <si>
    <t>México</t>
  </si>
  <si>
    <t>Paraguay</t>
  </si>
  <si>
    <t>Uruguay</t>
  </si>
  <si>
    <t>Venezuela</t>
  </si>
  <si>
    <t>TOTAL ALADI</t>
  </si>
  <si>
    <t>RESTO DEL MUNDO</t>
  </si>
  <si>
    <t>TOTAL GLOBAL</t>
  </si>
  <si>
    <t>Importación</t>
  </si>
  <si>
    <t>Japón</t>
  </si>
  <si>
    <t>PAÍS</t>
  </si>
  <si>
    <t>Cuba</t>
  </si>
  <si>
    <t>ÁREA</t>
  </si>
  <si>
    <t>GEOECONÓMICA</t>
  </si>
  <si>
    <t>Brasil</t>
  </si>
  <si>
    <t>OTRAS ÁREAS</t>
  </si>
  <si>
    <t>Perú</t>
  </si>
  <si>
    <t>Elaboración: Secretaría General de la ALADI</t>
  </si>
  <si>
    <t>CUADRO 1</t>
  </si>
  <si>
    <t>COLOMBIA: COMERCIO EXTERIOR POR PAÍS COPARTÍCIPE DE LA ALADI</t>
  </si>
  <si>
    <t>CUADRO 2</t>
  </si>
  <si>
    <t>CUADRO 3</t>
  </si>
  <si>
    <t>COLOMBIA: COMERCIO EXTERIOR POR ÁREA GEOECONÓMICA</t>
  </si>
  <si>
    <t>CUADRO 4</t>
  </si>
  <si>
    <t>Variaciones de valores en miles de dólares y porcentajes, e incidencias porcentuales</t>
  </si>
  <si>
    <t>(1): La incidencia se define como el producto de la variación % del país o área por su participación en el total</t>
  </si>
  <si>
    <t xml:space="preserve">      Tailandia y Taiwán</t>
  </si>
  <si>
    <t xml:space="preserve">      Singapur, Tailandia y Taiwán</t>
  </si>
  <si>
    <t>EXPORTACIÓN (FOB)</t>
  </si>
  <si>
    <t>IMPORTACIÓN (CIF)</t>
  </si>
  <si>
    <t>INCIDENCIA PORCENTUAL (1)</t>
  </si>
  <si>
    <t>%</t>
  </si>
  <si>
    <t>Estados Unidos (1)</t>
  </si>
  <si>
    <t>E.R.I. (3)</t>
  </si>
  <si>
    <t>E.R.I. (4)</t>
  </si>
  <si>
    <t>Estados Unidos (2)</t>
  </si>
  <si>
    <t xml:space="preserve">Unión Europea </t>
  </si>
  <si>
    <t>Unión Europea</t>
  </si>
  <si>
    <t>China (2)</t>
  </si>
  <si>
    <t>(2): Incluye Hong Kong</t>
  </si>
  <si>
    <t>(3) Economías de Reciente Industrialización. Incluye Corea del Sur, Filipinas,  Indonesia, Malasia, Singapur</t>
  </si>
  <si>
    <t>China (3)</t>
  </si>
  <si>
    <t>(3): Incluye Hong Kong</t>
  </si>
  <si>
    <t xml:space="preserve">(4) Economías de Reciente Industrialización. Incluye Corea del Sur, Filipinas, Indonesia, Malasia, </t>
  </si>
  <si>
    <t>Canadá</t>
  </si>
  <si>
    <t>(1): Incluye Puerto Rico e Islas Vírgenes</t>
  </si>
  <si>
    <t>(2): Incluye Puerto Rico e Islas Vírgenes</t>
  </si>
  <si>
    <t>Centroamérica y Caribe</t>
  </si>
  <si>
    <t>Panamá</t>
  </si>
  <si>
    <t>Enero-diciembre 2014-2015</t>
  </si>
  <si>
    <t>Fuente: DANE y DIAN, Colombia</t>
  </si>
</sst>
</file>

<file path=xl/styles.xml><?xml version="1.0" encoding="utf-8"?>
<styleSheet xmlns="http://schemas.openxmlformats.org/spreadsheetml/2006/main">
  <numFmts count="70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U&quot;\ #,##0;&quot;$U&quot;\ \-#,##0"/>
    <numFmt numFmtId="179" formatCode="&quot;$U&quot;\ #,##0;[Red]&quot;$U&quot;\ \-#,##0"/>
    <numFmt numFmtId="180" formatCode="&quot;$U&quot;\ #,##0.00;&quot;$U&quot;\ \-#,##0.00"/>
    <numFmt numFmtId="181" formatCode="&quot;$U&quot;\ #,##0.00;[Red]&quot;$U&quot;\ \-#,##0.00"/>
    <numFmt numFmtId="182" formatCode="_ &quot;$U&quot;\ * #,##0_ ;_ &quot;$U&quot;\ * \-#,##0_ ;_ &quot;$U&quot;\ * &quot;-&quot;_ ;_ @_ "/>
    <numFmt numFmtId="183" formatCode="_ * #,##0_ ;_ * \-#,##0_ ;_ * &quot;-&quot;_ ;_ @_ "/>
    <numFmt numFmtId="184" formatCode="_ &quot;$U&quot;\ * #,##0.00_ ;_ &quot;$U&quot;\ * \-#,##0.00_ ;_ &quot;$U&quot;\ * &quot;-&quot;??_ ;_ @_ "/>
    <numFmt numFmtId="185" formatCode="_ * #,##0.00_ ;_ * \-#,##0.00_ ;_ * &quot;-&quot;??_ ;_ @_ "/>
    <numFmt numFmtId="186" formatCode="&quot;NU$&quot;\ #,##0_);\(&quot;NU$&quot;\ #,##0\)"/>
    <numFmt numFmtId="187" formatCode="&quot;NU$&quot;\ #,##0_);[Red]\(&quot;NU$&quot;\ #,##0\)"/>
    <numFmt numFmtId="188" formatCode="&quot;NU$&quot;\ #,##0.00_);\(&quot;NU$&quot;\ #,##0.00\)"/>
    <numFmt numFmtId="189" formatCode="&quot;NU$&quot;\ #,##0.00_);[Red]\(&quot;NU$&quot;\ #,##0.00\)"/>
    <numFmt numFmtId="190" formatCode="_(&quot;NU$&quot;\ * #,##0_);_(&quot;NU$&quot;\ * \(#,##0\);_(&quot;NU$&quot;\ * &quot;-&quot;_);_(@_)"/>
    <numFmt numFmtId="191" formatCode="_(&quot;NU$&quot;\ * #,##0.00_);_(&quot;NU$&quot;\ * \(#,##0.00\);_(&quot;NU$&quot;\ 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&quot;$&quot;\ #,##0;\-&quot;$&quot;\ #,##0"/>
    <numFmt numFmtId="201" formatCode="&quot;$&quot;\ #,##0;[Red]\-&quot;$&quot;\ #,##0"/>
    <numFmt numFmtId="202" formatCode="&quot;$&quot;\ #,##0.00;\-&quot;$&quot;\ #,##0.00"/>
    <numFmt numFmtId="203" formatCode="&quot;$&quot;\ #,##0.00;[Red]\-&quot;$&quot;\ #,##0.00"/>
    <numFmt numFmtId="204" formatCode="_-&quot;$&quot;\ * #,##0_-;\-&quot;$&quot;\ * #,##0_-;_-&quot;$&quot;\ * &quot;-&quot;_-;_-@_-"/>
    <numFmt numFmtId="205" formatCode="_-* #,##0_-;\-* #,##0_-;_-* &quot;-&quot;_-;_-@_-"/>
    <numFmt numFmtId="206" formatCode="_-&quot;$&quot;\ * #,##0.00_-;\-&quot;$&quot;\ * #,##0.00_-;_-&quot;$&quot;\ * &quot;-&quot;??_-;_-@_-"/>
    <numFmt numFmtId="207" formatCode="_-* #,##0.00_-;\-* #,##0.00_-;_-* &quot;-&quot;??_-;_-@_-"/>
    <numFmt numFmtId="208" formatCode="General_)"/>
    <numFmt numFmtId="209" formatCode="0.0_)"/>
    <numFmt numFmtId="210" formatCode="0.0"/>
    <numFmt numFmtId="211" formatCode="#\ ###\ ##0_);\-#\ ###\ ##0_)"/>
    <numFmt numFmtId="212" formatCode="0.0____"/>
    <numFmt numFmtId="213" formatCode="#.0\ ###\ ##0_);\-#.0\ ###\ ##0_)"/>
    <numFmt numFmtId="214" formatCode="#,##0.000"/>
    <numFmt numFmtId="215" formatCode="#,##0__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  <numFmt numFmtId="220" formatCode="0.0________"/>
    <numFmt numFmtId="221" formatCode="_-* #,##0.0_-;\-* #,##0.0_-;_-* &quot;-&quot;??_-;_-@_-"/>
    <numFmt numFmtId="222" formatCode="_-* #,##0_-;\-* #,##0_-;_-* &quot;-&quot;??_-;_-@_-"/>
    <numFmt numFmtId="223" formatCode="0.0%"/>
    <numFmt numFmtId="224" formatCode="_-* #,##0\ _€_-;\-* #,##0\ _€_-;_-* &quot;-&quot;??\ _€_-;_-@_-"/>
    <numFmt numFmtId="225" formatCode="_(* #,##0_);_(* \(#,##0\);_(* &quot;-&quot;??_);_(@_)"/>
  </numFmts>
  <fonts count="5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8"/>
      <name val="Courier"/>
      <family val="3"/>
    </font>
    <font>
      <sz val="11"/>
      <name val="Courier"/>
      <family val="3"/>
    </font>
    <font>
      <u val="single"/>
      <sz val="10"/>
      <color indexed="12"/>
      <name val="Arial"/>
      <family val="2"/>
    </font>
    <font>
      <u val="single"/>
      <sz val="12"/>
      <color indexed="36"/>
      <name val="Courier"/>
      <family val="3"/>
    </font>
    <font>
      <b/>
      <u val="single"/>
      <sz val="12"/>
      <name val="Arial"/>
      <family val="2"/>
    </font>
    <font>
      <u val="single"/>
      <sz val="12"/>
      <name val="Courier"/>
      <family val="3"/>
    </font>
    <font>
      <sz val="14"/>
      <name val="Courier"/>
      <family val="3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207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09">
    <xf numFmtId="208" fontId="0" fillId="0" borderId="0" xfId="0" applyNumberFormat="1" applyAlignment="1">
      <alignment/>
    </xf>
    <xf numFmtId="208" fontId="6" fillId="0" borderId="0" xfId="33" applyNumberFormat="1" applyFont="1" applyFill="1" applyAlignment="1">
      <alignment/>
    </xf>
    <xf numFmtId="209" fontId="6" fillId="0" borderId="0" xfId="33" applyNumberFormat="1" applyFont="1" applyFill="1" applyAlignment="1" applyProtection="1">
      <alignment/>
      <protection/>
    </xf>
    <xf numFmtId="209" fontId="6" fillId="0" borderId="0" xfId="33" applyNumberFormat="1" applyFont="1" applyFill="1" applyAlignment="1" applyProtection="1">
      <alignment/>
      <protection/>
    </xf>
    <xf numFmtId="208" fontId="6" fillId="0" borderId="0" xfId="33" applyNumberFormat="1" applyFont="1" applyFill="1" applyAlignment="1">
      <alignment/>
    </xf>
    <xf numFmtId="215" fontId="6" fillId="0" borderId="0" xfId="33" applyNumberFormat="1" applyFont="1" applyFill="1" applyAlignment="1" applyProtection="1">
      <alignment/>
      <protection/>
    </xf>
    <xf numFmtId="208" fontId="5" fillId="0" borderId="0" xfId="33" applyNumberFormat="1" applyFont="1" applyFill="1" applyAlignment="1" applyProtection="1">
      <alignment/>
      <protection/>
    </xf>
    <xf numFmtId="3" fontId="6" fillId="0" borderId="0" xfId="33" applyNumberFormat="1" applyFont="1" applyFill="1" applyAlignment="1">
      <alignment/>
    </xf>
    <xf numFmtId="208" fontId="13" fillId="0" borderId="0" xfId="33" applyNumberFormat="1" applyFont="1" applyFill="1" applyAlignment="1" applyProtection="1">
      <alignment horizontal="center"/>
      <protection/>
    </xf>
    <xf numFmtId="208" fontId="6" fillId="0" borderId="0" xfId="33" applyNumberFormat="1" applyFont="1" applyFill="1" applyAlignment="1">
      <alignment horizontal="center"/>
    </xf>
    <xf numFmtId="208" fontId="5" fillId="0" borderId="0" xfId="33" applyNumberFormat="1" applyFont="1" applyFill="1" applyAlignment="1" applyProtection="1">
      <alignment horizontal="left"/>
      <protection/>
    </xf>
    <xf numFmtId="208" fontId="4" fillId="0" borderId="0" xfId="33" applyNumberFormat="1" applyFont="1" applyFill="1" applyAlignment="1">
      <alignment/>
    </xf>
    <xf numFmtId="208" fontId="5" fillId="0" borderId="0" xfId="33" applyNumberFormat="1" applyFont="1" applyFill="1" applyAlignment="1">
      <alignment/>
    </xf>
    <xf numFmtId="208" fontId="5" fillId="0" borderId="0" xfId="33" applyNumberFormat="1" applyFont="1" applyFill="1" applyAlignment="1" applyProtection="1">
      <alignment horizontal="center"/>
      <protection/>
    </xf>
    <xf numFmtId="208" fontId="5" fillId="0" borderId="0" xfId="33" applyNumberFormat="1" applyFont="1" applyFill="1" applyAlignment="1" applyProtection="1">
      <alignment horizontal="left"/>
      <protection/>
    </xf>
    <xf numFmtId="208" fontId="6" fillId="0" borderId="0" xfId="33" applyNumberFormat="1" applyFont="1" applyFill="1" applyAlignment="1" applyProtection="1">
      <alignment/>
      <protection/>
    </xf>
    <xf numFmtId="208" fontId="6" fillId="0" borderId="0" xfId="33" applyNumberFormat="1" applyFont="1" applyFill="1" applyAlignment="1" applyProtection="1">
      <alignment horizontal="center"/>
      <protection/>
    </xf>
    <xf numFmtId="208" fontId="6" fillId="0" borderId="0" xfId="33" applyNumberFormat="1" applyFont="1" applyFill="1" applyAlignment="1" applyProtection="1">
      <alignment/>
      <protection/>
    </xf>
    <xf numFmtId="208" fontId="6" fillId="0" borderId="0" xfId="33" applyNumberFormat="1" applyFont="1" applyFill="1" applyAlignment="1" applyProtection="1">
      <alignment horizontal="center"/>
      <protection/>
    </xf>
    <xf numFmtId="208" fontId="6" fillId="0" borderId="0" xfId="33" applyNumberFormat="1" applyFont="1" applyFill="1" applyAlignment="1" applyProtection="1">
      <alignment horizontal="left"/>
      <protection/>
    </xf>
    <xf numFmtId="208" fontId="6" fillId="0" borderId="10" xfId="33" applyNumberFormat="1" applyFont="1" applyFill="1" applyBorder="1" applyAlignment="1" applyProtection="1">
      <alignment horizontal="fill"/>
      <protection/>
    </xf>
    <xf numFmtId="3" fontId="6" fillId="0" borderId="10" xfId="33" applyNumberFormat="1" applyFont="1" applyFill="1" applyBorder="1" applyAlignment="1" applyProtection="1">
      <alignment horizontal="fill"/>
      <protection/>
    </xf>
    <xf numFmtId="208" fontId="6" fillId="0" borderId="10" xfId="33" applyNumberFormat="1" applyFont="1" applyFill="1" applyBorder="1" applyAlignment="1" applyProtection="1">
      <alignment horizontal="fill"/>
      <protection/>
    </xf>
    <xf numFmtId="208" fontId="6" fillId="0" borderId="11" xfId="33" applyNumberFormat="1" applyFont="1" applyFill="1" applyBorder="1" applyAlignment="1">
      <alignment/>
    </xf>
    <xf numFmtId="3" fontId="6" fillId="0" borderId="11" xfId="33" applyNumberFormat="1" applyFont="1" applyFill="1" applyBorder="1" applyAlignment="1">
      <alignment/>
    </xf>
    <xf numFmtId="208" fontId="6" fillId="0" borderId="11" xfId="33" applyNumberFormat="1" applyFont="1" applyFill="1" applyBorder="1" applyAlignment="1">
      <alignment/>
    </xf>
    <xf numFmtId="210" fontId="6" fillId="0" borderId="11" xfId="33" applyNumberFormat="1" applyFont="1" applyFill="1" applyBorder="1" applyAlignment="1">
      <alignment/>
    </xf>
    <xf numFmtId="208" fontId="8" fillId="0" borderId="0" xfId="33" applyNumberFormat="1" applyFont="1" applyFill="1" applyAlignment="1">
      <alignment horizontal="centerContinuous"/>
    </xf>
    <xf numFmtId="3" fontId="6" fillId="0" borderId="0" xfId="33" applyNumberFormat="1" applyFont="1" applyFill="1" applyAlignment="1">
      <alignment horizontal="centerContinuous"/>
    </xf>
    <xf numFmtId="208" fontId="6" fillId="0" borderId="0" xfId="33" applyNumberFormat="1" applyFont="1" applyFill="1" applyAlignment="1" applyProtection="1">
      <alignment horizontal="centerContinuous"/>
      <protection/>
    </xf>
    <xf numFmtId="208" fontId="6" fillId="0" borderId="0" xfId="33" applyNumberFormat="1" applyFont="1" applyFill="1" applyAlignment="1">
      <alignment horizontal="centerContinuous"/>
    </xf>
    <xf numFmtId="208" fontId="6" fillId="0" borderId="0" xfId="33" applyNumberFormat="1" applyFont="1" applyFill="1" applyAlignment="1">
      <alignment horizontal="centerContinuous"/>
    </xf>
    <xf numFmtId="208" fontId="8" fillId="0" borderId="0" xfId="33" applyNumberFormat="1" applyFont="1" applyFill="1" applyAlignment="1">
      <alignment horizontal="centerContinuous"/>
    </xf>
    <xf numFmtId="208" fontId="6" fillId="0" borderId="0" xfId="33" applyNumberFormat="1" applyFont="1" applyFill="1" applyAlignment="1" applyProtection="1">
      <alignment horizontal="centerContinuous"/>
      <protection/>
    </xf>
    <xf numFmtId="208" fontId="6" fillId="0" borderId="0" xfId="33" applyNumberFormat="1" applyFont="1" applyFill="1" applyAlignment="1" applyProtection="1">
      <alignment horizontal="left"/>
      <protection/>
    </xf>
    <xf numFmtId="212" fontId="6" fillId="0" borderId="0" xfId="33" applyNumberFormat="1" applyFont="1" applyFill="1" applyAlignment="1" applyProtection="1">
      <alignment/>
      <protection/>
    </xf>
    <xf numFmtId="220" fontId="6" fillId="0" borderId="0" xfId="33" applyNumberFormat="1" applyFont="1" applyFill="1" applyAlignment="1" applyProtection="1">
      <alignment/>
      <protection/>
    </xf>
    <xf numFmtId="3" fontId="4" fillId="0" borderId="0" xfId="33" applyNumberFormat="1" applyFont="1" applyFill="1" applyAlignment="1">
      <alignment/>
    </xf>
    <xf numFmtId="3" fontId="6" fillId="0" borderId="0" xfId="33" applyNumberFormat="1" applyFont="1" applyFill="1" applyAlignment="1" applyProtection="1">
      <alignment/>
      <protection/>
    </xf>
    <xf numFmtId="211" fontId="6" fillId="0" borderId="0" xfId="33" applyNumberFormat="1" applyFont="1" applyFill="1" applyAlignment="1" applyProtection="1">
      <alignment/>
      <protection/>
    </xf>
    <xf numFmtId="211" fontId="6" fillId="0" borderId="0" xfId="33" applyNumberFormat="1" applyFont="1" applyFill="1" applyAlignment="1" applyProtection="1">
      <alignment/>
      <protection/>
    </xf>
    <xf numFmtId="3" fontId="6" fillId="0" borderId="0" xfId="33" applyNumberFormat="1" applyFont="1" applyFill="1" applyAlignment="1" applyProtection="1">
      <alignment horizontal="centerContinuous"/>
      <protection/>
    </xf>
    <xf numFmtId="209" fontId="6" fillId="0" borderId="0" xfId="33" applyNumberFormat="1" applyFont="1" applyFill="1" applyAlignment="1" applyProtection="1">
      <alignment horizontal="centerContinuous"/>
      <protection/>
    </xf>
    <xf numFmtId="211" fontId="6" fillId="0" borderId="0" xfId="33" applyNumberFormat="1" applyFont="1" applyFill="1" applyAlignment="1" applyProtection="1">
      <alignment horizontal="centerContinuous"/>
      <protection/>
    </xf>
    <xf numFmtId="211" fontId="6" fillId="0" borderId="0" xfId="33" applyNumberFormat="1" applyFont="1" applyFill="1" applyAlignment="1" applyProtection="1">
      <alignment horizontal="centerContinuous"/>
      <protection/>
    </xf>
    <xf numFmtId="37" fontId="6" fillId="0" borderId="0" xfId="33" applyNumberFormat="1" applyFont="1" applyFill="1" applyAlignment="1">
      <alignment/>
    </xf>
    <xf numFmtId="37" fontId="6" fillId="0" borderId="0" xfId="33" applyNumberFormat="1" applyFont="1" applyFill="1" applyAlignment="1" applyProtection="1">
      <alignment/>
      <protection/>
    </xf>
    <xf numFmtId="37" fontId="6" fillId="0" borderId="0" xfId="33" applyNumberFormat="1" applyFont="1" applyFill="1" applyAlignment="1" applyProtection="1">
      <alignment/>
      <protection/>
    </xf>
    <xf numFmtId="210" fontId="6" fillId="0" borderId="0" xfId="33" applyNumberFormat="1" applyFont="1" applyFill="1" applyAlignment="1" applyProtection="1">
      <alignment/>
      <protection/>
    </xf>
    <xf numFmtId="208" fontId="4" fillId="0" borderId="11" xfId="33" applyNumberFormat="1" applyFont="1" applyFill="1" applyBorder="1" applyAlignment="1">
      <alignment/>
    </xf>
    <xf numFmtId="3" fontId="6" fillId="0" borderId="11" xfId="33" applyNumberFormat="1" applyFont="1" applyFill="1" applyBorder="1" applyAlignment="1" applyProtection="1">
      <alignment horizontal="fill"/>
      <protection/>
    </xf>
    <xf numFmtId="208" fontId="6" fillId="0" borderId="11" xfId="33" applyNumberFormat="1" applyFont="1" applyFill="1" applyBorder="1" applyAlignment="1" applyProtection="1">
      <alignment horizontal="fill"/>
      <protection/>
    </xf>
    <xf numFmtId="208" fontId="6" fillId="0" borderId="11" xfId="33" applyNumberFormat="1" applyFont="1" applyFill="1" applyBorder="1" applyAlignment="1" applyProtection="1">
      <alignment horizontal="fill"/>
      <protection/>
    </xf>
    <xf numFmtId="208" fontId="4" fillId="0" borderId="0" xfId="33" applyNumberFormat="1" applyFont="1" applyFill="1" applyAlignment="1" applyProtection="1">
      <alignment horizontal="left"/>
      <protection/>
    </xf>
    <xf numFmtId="208" fontId="4" fillId="0" borderId="0" xfId="33" applyNumberFormat="1" applyFont="1" applyFill="1" applyAlignment="1">
      <alignment/>
    </xf>
    <xf numFmtId="208" fontId="6" fillId="0" borderId="10" xfId="33" applyNumberFormat="1" applyFont="1" applyFill="1" applyBorder="1" applyAlignment="1">
      <alignment/>
    </xf>
    <xf numFmtId="3" fontId="7" fillId="0" borderId="0" xfId="33" applyNumberFormat="1" applyFont="1" applyFill="1" applyAlignment="1">
      <alignment horizontal="centerContinuous"/>
    </xf>
    <xf numFmtId="208" fontId="7" fillId="0" borderId="0" xfId="33" applyNumberFormat="1" applyFont="1" applyFill="1" applyAlignment="1" applyProtection="1">
      <alignment horizontal="centerContinuous"/>
      <protection/>
    </xf>
    <xf numFmtId="208" fontId="7" fillId="0" borderId="0" xfId="33" applyNumberFormat="1" applyFont="1" applyFill="1" applyAlignment="1">
      <alignment horizontal="centerContinuous"/>
    </xf>
    <xf numFmtId="208" fontId="8" fillId="0" borderId="0" xfId="33" applyNumberFormat="1" applyFont="1" applyFill="1" applyAlignment="1" applyProtection="1">
      <alignment horizontal="centerContinuous"/>
      <protection/>
    </xf>
    <xf numFmtId="210" fontId="6" fillId="0" borderId="0" xfId="33" applyNumberFormat="1" applyFont="1" applyFill="1" applyAlignment="1">
      <alignment/>
    </xf>
    <xf numFmtId="208" fontId="6" fillId="0" borderId="0" xfId="33" applyNumberFormat="1" applyFont="1" applyFill="1" applyAlignment="1" applyProtection="1">
      <alignment wrapText="1"/>
      <protection/>
    </xf>
    <xf numFmtId="3" fontId="7" fillId="0" borderId="0" xfId="33" applyNumberFormat="1" applyFont="1" applyFill="1" applyAlignment="1" applyProtection="1">
      <alignment horizontal="centerContinuous"/>
      <protection/>
    </xf>
    <xf numFmtId="208" fontId="14" fillId="0" borderId="0" xfId="33" applyNumberFormat="1" applyFont="1" applyFill="1" applyAlignment="1">
      <alignment horizontal="centerContinuous"/>
    </xf>
    <xf numFmtId="211" fontId="7" fillId="0" borderId="0" xfId="33" applyNumberFormat="1" applyFont="1" applyFill="1" applyAlignment="1" applyProtection="1">
      <alignment horizontal="centerContinuous"/>
      <protection/>
    </xf>
    <xf numFmtId="209" fontId="7" fillId="0" borderId="0" xfId="33" applyNumberFormat="1" applyFont="1" applyFill="1" applyAlignment="1" applyProtection="1">
      <alignment horizontal="centerContinuous"/>
      <protection/>
    </xf>
    <xf numFmtId="211" fontId="8" fillId="0" borderId="0" xfId="33" applyNumberFormat="1" applyFont="1" applyFill="1" applyAlignment="1" applyProtection="1">
      <alignment horizontal="centerContinuous"/>
      <protection/>
    </xf>
    <xf numFmtId="209" fontId="8" fillId="0" borderId="0" xfId="33" applyNumberFormat="1" applyFont="1" applyFill="1" applyAlignment="1" applyProtection="1">
      <alignment horizontal="centerContinuous"/>
      <protection/>
    </xf>
    <xf numFmtId="220" fontId="8" fillId="0" borderId="0" xfId="33" applyNumberFormat="1" applyFont="1" applyFill="1" applyAlignment="1" applyProtection="1">
      <alignment horizontal="centerContinuous"/>
      <protection/>
    </xf>
    <xf numFmtId="208" fontId="15" fillId="0" borderId="0" xfId="33" applyNumberFormat="1" applyFont="1" applyFill="1" applyAlignment="1">
      <alignment/>
    </xf>
    <xf numFmtId="208" fontId="4" fillId="0" borderId="0" xfId="33" applyNumberFormat="1" applyFont="1" applyFill="1" applyAlignment="1">
      <alignment horizontal="left"/>
    </xf>
    <xf numFmtId="3" fontId="16" fillId="0" borderId="0" xfId="55" applyNumberFormat="1" applyFont="1" applyFill="1" applyAlignment="1">
      <alignment horizontal="right" wrapText="1"/>
      <protection/>
    </xf>
    <xf numFmtId="3" fontId="6" fillId="0" borderId="0" xfId="55" applyNumberFormat="1" applyFont="1" applyFill="1" applyAlignment="1">
      <alignment horizontal="right" wrapText="1"/>
      <protection/>
    </xf>
    <xf numFmtId="207" fontId="4" fillId="0" borderId="0" xfId="49" applyFont="1" applyFill="1" applyAlignment="1">
      <alignment/>
    </xf>
    <xf numFmtId="222" fontId="4" fillId="0" borderId="0" xfId="49" applyNumberFormat="1" applyFont="1" applyFill="1" applyAlignment="1">
      <alignment/>
    </xf>
    <xf numFmtId="3" fontId="5" fillId="16" borderId="12" xfId="33" applyNumberFormat="1" applyFont="1" applyFill="1" applyBorder="1" applyAlignment="1" applyProtection="1">
      <alignment horizontal="centerContinuous"/>
      <protection/>
    </xf>
    <xf numFmtId="208" fontId="5" fillId="16" borderId="12" xfId="33" applyNumberFormat="1" applyFont="1" applyFill="1" applyBorder="1" applyAlignment="1">
      <alignment horizontal="centerContinuous"/>
    </xf>
    <xf numFmtId="208" fontId="10" fillId="16" borderId="11" xfId="33" applyNumberFormat="1" applyFont="1" applyFill="1" applyBorder="1" applyAlignment="1">
      <alignment/>
    </xf>
    <xf numFmtId="208" fontId="5" fillId="16" borderId="12" xfId="33" applyNumberFormat="1" applyFont="1" applyFill="1" applyBorder="1" applyAlignment="1" applyProtection="1">
      <alignment horizontal="centerContinuous"/>
      <protection/>
    </xf>
    <xf numFmtId="208" fontId="5" fillId="16" borderId="0" xfId="33" applyNumberFormat="1" applyFont="1" applyFill="1" applyAlignment="1" applyProtection="1">
      <alignment horizontal="center"/>
      <protection/>
    </xf>
    <xf numFmtId="208" fontId="5" fillId="16" borderId="0" xfId="33" applyNumberFormat="1" applyFont="1" applyFill="1" applyAlignment="1">
      <alignment/>
    </xf>
    <xf numFmtId="208" fontId="5" fillId="16" borderId="10" xfId="33" applyNumberFormat="1" applyFont="1" applyFill="1" applyBorder="1" applyAlignment="1" applyProtection="1">
      <alignment horizontal="centerContinuous"/>
      <protection/>
    </xf>
    <xf numFmtId="3" fontId="5" fillId="16" borderId="0" xfId="33" applyNumberFormat="1" applyFont="1" applyFill="1" applyAlignment="1" applyProtection="1">
      <alignment horizontal="center"/>
      <protection/>
    </xf>
    <xf numFmtId="208" fontId="5" fillId="16" borderId="0" xfId="33" applyNumberFormat="1" applyFont="1" applyFill="1" applyAlignment="1">
      <alignment/>
    </xf>
    <xf numFmtId="208" fontId="5" fillId="16" borderId="0" xfId="33" applyNumberFormat="1" applyFont="1" applyFill="1" applyAlignment="1" applyProtection="1">
      <alignment horizontal="center"/>
      <protection/>
    </xf>
    <xf numFmtId="208" fontId="5" fillId="16" borderId="10" xfId="33" applyNumberFormat="1" applyFont="1" applyFill="1" applyBorder="1" applyAlignment="1" applyProtection="1">
      <alignment horizontal="centerContinuous"/>
      <protection/>
    </xf>
    <xf numFmtId="208" fontId="5" fillId="16" borderId="0" xfId="33" applyNumberFormat="1" applyFont="1" applyFill="1" applyAlignment="1">
      <alignment horizontal="center"/>
    </xf>
    <xf numFmtId="223" fontId="4" fillId="0" borderId="0" xfId="57" applyNumberFormat="1" applyFont="1" applyFill="1" applyAlignment="1">
      <alignment/>
    </xf>
    <xf numFmtId="9" fontId="6" fillId="0" borderId="0" xfId="57" applyFont="1" applyFill="1" applyAlignment="1" applyProtection="1">
      <alignment/>
      <protection/>
    </xf>
    <xf numFmtId="208" fontId="4" fillId="33" borderId="0" xfId="33" applyNumberFormat="1" applyFont="1" applyFill="1" applyAlignment="1">
      <alignment/>
    </xf>
    <xf numFmtId="208" fontId="15" fillId="33" borderId="0" xfId="33" applyNumberFormat="1" applyFont="1" applyFill="1" applyAlignment="1">
      <alignment/>
    </xf>
    <xf numFmtId="3" fontId="6" fillId="33" borderId="0" xfId="55" applyNumberFormat="1" applyFont="1" applyFill="1" applyAlignment="1">
      <alignment horizontal="right" wrapText="1"/>
      <protection/>
    </xf>
    <xf numFmtId="208" fontId="6" fillId="33" borderId="0" xfId="33" applyNumberFormat="1" applyFont="1" applyFill="1" applyAlignment="1">
      <alignment/>
    </xf>
    <xf numFmtId="3" fontId="17" fillId="33" borderId="0" xfId="54" applyNumberFormat="1" applyFont="1" applyFill="1" applyBorder="1" applyAlignment="1">
      <alignment horizontal="right"/>
      <protection/>
    </xf>
    <xf numFmtId="211" fontId="6" fillId="33" borderId="0" xfId="0" applyNumberFormat="1" applyFont="1" applyFill="1" applyAlignment="1" applyProtection="1">
      <alignment/>
      <protection/>
    </xf>
    <xf numFmtId="0" fontId="17" fillId="33" borderId="0" xfId="54" applyFont="1" applyFill="1" applyBorder="1" applyAlignment="1">
      <alignment horizontal="left"/>
      <protection/>
    </xf>
    <xf numFmtId="3" fontId="6" fillId="33" borderId="0" xfId="55" applyNumberFormat="1" applyFont="1" applyFill="1" applyAlignment="1">
      <alignment horizontal="right" wrapText="1"/>
      <protection/>
    </xf>
    <xf numFmtId="3" fontId="16" fillId="33" borderId="0" xfId="55" applyNumberFormat="1" applyFont="1" applyFill="1" applyAlignment="1">
      <alignment horizontal="right" wrapText="1"/>
      <protection/>
    </xf>
    <xf numFmtId="3" fontId="6" fillId="33" borderId="0" xfId="33" applyNumberFormat="1" applyFont="1" applyFill="1" applyAlignment="1">
      <alignment/>
    </xf>
    <xf numFmtId="3" fontId="18" fillId="33" borderId="0" xfId="54" applyNumberFormat="1" applyFont="1" applyFill="1" applyBorder="1" applyAlignment="1">
      <alignment horizontal="right"/>
      <protection/>
    </xf>
    <xf numFmtId="208" fontId="5" fillId="16" borderId="11" xfId="33" applyNumberFormat="1" applyFont="1" applyFill="1" applyBorder="1" applyAlignment="1" applyProtection="1">
      <alignment horizontal="center" vertical="center"/>
      <protection/>
    </xf>
    <xf numFmtId="208" fontId="5" fillId="16" borderId="10" xfId="33" applyNumberFormat="1" applyFont="1" applyFill="1" applyBorder="1" applyAlignment="1" applyProtection="1">
      <alignment horizontal="center" vertical="center"/>
      <protection/>
    </xf>
    <xf numFmtId="208" fontId="5" fillId="16" borderId="11" xfId="33" applyNumberFormat="1" applyFont="1" applyFill="1" applyBorder="1" applyAlignment="1" applyProtection="1">
      <alignment horizontal="center" vertical="center" wrapText="1"/>
      <protection/>
    </xf>
    <xf numFmtId="208" fontId="5" fillId="16" borderId="10" xfId="33" applyNumberFormat="1" applyFont="1" applyFill="1" applyBorder="1" applyAlignment="1" applyProtection="1">
      <alignment horizontal="center" vertical="center" wrapText="1"/>
      <protection/>
    </xf>
    <xf numFmtId="208" fontId="5" fillId="16" borderId="11" xfId="33" applyNumberFormat="1" applyFont="1" applyFill="1" applyBorder="1" applyAlignment="1" applyProtection="1">
      <alignment horizontal="center" vertical="center" wrapText="1"/>
      <protection/>
    </xf>
    <xf numFmtId="208" fontId="5" fillId="16" borderId="10" xfId="33" applyNumberFormat="1" applyFont="1" applyFill="1" applyBorder="1" applyAlignment="1" applyProtection="1">
      <alignment horizontal="center" vertical="center" wrapText="1"/>
      <protection/>
    </xf>
    <xf numFmtId="208" fontId="5" fillId="16" borderId="11" xfId="33" applyNumberFormat="1" applyFont="1" applyFill="1" applyBorder="1" applyAlignment="1" applyProtection="1">
      <alignment horizontal="center" vertical="center"/>
      <protection/>
    </xf>
    <xf numFmtId="208" fontId="5" fillId="16" borderId="10" xfId="33" applyNumberFormat="1" applyFont="1" applyFill="1" applyBorder="1" applyAlignment="1" applyProtection="1">
      <alignment horizontal="center" vertical="center"/>
      <protection/>
    </xf>
    <xf numFmtId="4" fontId="4" fillId="33" borderId="0" xfId="0" applyNumberFormat="1" applyFont="1" applyFill="1" applyBorder="1" applyAlignment="1" applyProtection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uadro2.3 _MPAIS macro" xfId="54"/>
    <cellStyle name="Normal_españo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74"/>
  <sheetViews>
    <sheetView showGridLines="0" tabSelected="1" zoomScale="75" zoomScaleNormal="75" zoomScalePageLayoutView="0" workbookViewId="0" topLeftCell="A10">
      <selection activeCell="J52" sqref="J52:P107"/>
    </sheetView>
  </sheetViews>
  <sheetFormatPr defaultColWidth="11.09765625" defaultRowHeight="15"/>
  <cols>
    <col min="1" max="1" width="17.8984375" style="11" customWidth="1"/>
    <col min="2" max="2" width="14.3984375" style="7" customWidth="1"/>
    <col min="3" max="3" width="2.296875" style="11" customWidth="1"/>
    <col min="4" max="4" width="5.8984375" style="11" customWidth="1"/>
    <col min="5" max="5" width="2.296875" style="69" customWidth="1"/>
    <col min="6" max="6" width="12.09765625" style="4" customWidth="1"/>
    <col min="7" max="7" width="2.296875" style="11" customWidth="1"/>
    <col min="8" max="8" width="5.8984375" style="11" customWidth="1"/>
    <col min="9" max="9" width="11.19921875" style="11" customWidth="1"/>
    <col min="10" max="10" width="18" style="11" customWidth="1"/>
    <col min="11" max="11" width="5.3984375" style="11" customWidth="1"/>
    <col min="12" max="12" width="14" style="11" customWidth="1"/>
    <col min="13" max="13" width="5.19921875" style="11" customWidth="1"/>
    <col min="14" max="14" width="11.8984375" style="11" customWidth="1"/>
    <col min="15" max="15" width="3.796875" style="11" customWidth="1"/>
    <col min="16" max="16" width="15.69921875" style="11" customWidth="1"/>
    <col min="17" max="17" width="9.8984375" style="11" bestFit="1" customWidth="1"/>
    <col min="18" max="16384" width="11.09765625" style="11" customWidth="1"/>
  </cols>
  <sheetData>
    <row r="1" spans="1:16" ht="17.25" customHeight="1">
      <c r="A1" s="6" t="s">
        <v>27</v>
      </c>
      <c r="C1" s="1"/>
      <c r="D1" s="8"/>
      <c r="E1" s="9"/>
      <c r="G1" s="1"/>
      <c r="H1" s="1"/>
      <c r="I1" s="1"/>
      <c r="J1" s="10" t="s">
        <v>29</v>
      </c>
      <c r="K1" s="4"/>
      <c r="L1" s="4"/>
      <c r="M1" s="4"/>
      <c r="N1" s="4"/>
      <c r="O1" s="4"/>
      <c r="P1" s="4"/>
    </row>
    <row r="2" spans="1:16" ht="17.25" customHeight="1">
      <c r="A2" s="12" t="s">
        <v>28</v>
      </c>
      <c r="C2" s="1"/>
      <c r="D2" s="13"/>
      <c r="E2" s="9"/>
      <c r="G2" s="1"/>
      <c r="H2" s="1"/>
      <c r="I2" s="1"/>
      <c r="J2" s="14" t="s">
        <v>28</v>
      </c>
      <c r="K2" s="4"/>
      <c r="L2" s="4"/>
      <c r="M2" s="4"/>
      <c r="N2" s="4"/>
      <c r="O2" s="4"/>
      <c r="P2" s="4"/>
    </row>
    <row r="3" spans="1:16" ht="14.25">
      <c r="A3" s="17" t="s">
        <v>58</v>
      </c>
      <c r="C3" s="1"/>
      <c r="D3" s="16"/>
      <c r="E3" s="9"/>
      <c r="G3" s="1"/>
      <c r="H3" s="1"/>
      <c r="I3" s="1"/>
      <c r="J3" s="15" t="str">
        <f>+A3</f>
        <v>Enero-diciembre 2014-2015</v>
      </c>
      <c r="K3" s="4"/>
      <c r="L3" s="4"/>
      <c r="M3" s="4"/>
      <c r="N3" s="4"/>
      <c r="O3" s="4"/>
      <c r="P3" s="4"/>
    </row>
    <row r="4" spans="1:16" ht="14.25">
      <c r="A4" s="17" t="s">
        <v>2</v>
      </c>
      <c r="C4" s="1"/>
      <c r="D4" s="18"/>
      <c r="E4" s="9"/>
      <c r="G4" s="1"/>
      <c r="H4" s="1"/>
      <c r="I4" s="1"/>
      <c r="J4" s="19" t="s">
        <v>33</v>
      </c>
      <c r="K4" s="4"/>
      <c r="L4" s="4"/>
      <c r="M4" s="4"/>
      <c r="N4" s="4"/>
      <c r="O4" s="4"/>
      <c r="P4" s="4"/>
    </row>
    <row r="5" spans="1:16" ht="9.75" customHeight="1" thickBot="1">
      <c r="A5" s="20"/>
      <c r="B5" s="21"/>
      <c r="C5" s="20"/>
      <c r="E5" s="11"/>
      <c r="F5" s="22"/>
      <c r="G5" s="20"/>
      <c r="H5" s="20"/>
      <c r="I5" s="20"/>
      <c r="J5" s="22"/>
      <c r="K5" s="22"/>
      <c r="L5" s="22"/>
      <c r="M5" s="22"/>
      <c r="N5" s="22"/>
      <c r="O5" s="22"/>
      <c r="P5" s="22"/>
    </row>
    <row r="6" spans="1:16" s="4" customFormat="1" ht="18" customHeight="1" thickBot="1">
      <c r="A6" s="106" t="s">
        <v>19</v>
      </c>
      <c r="B6" s="75" t="s">
        <v>37</v>
      </c>
      <c r="C6" s="76"/>
      <c r="D6" s="76"/>
      <c r="E6" s="77"/>
      <c r="F6" s="78" t="s">
        <v>38</v>
      </c>
      <c r="G6" s="76"/>
      <c r="H6" s="76"/>
      <c r="I6" s="106" t="s">
        <v>7</v>
      </c>
      <c r="J6" s="100" t="s">
        <v>19</v>
      </c>
      <c r="K6" s="80"/>
      <c r="L6" s="81" t="str">
        <f>CONCATENATE("VARIACIÓN ",RIGHT(A3,9))</f>
        <v>VARIACIÓN 2014-2015</v>
      </c>
      <c r="M6" s="81"/>
      <c r="N6" s="81"/>
      <c r="O6" s="80"/>
      <c r="P6" s="102" t="s">
        <v>39</v>
      </c>
    </row>
    <row r="7" spans="1:16" s="4" customFormat="1" ht="17.25" customHeight="1" thickBot="1">
      <c r="A7" s="107"/>
      <c r="B7" s="82" t="s">
        <v>0</v>
      </c>
      <c r="C7" s="83"/>
      <c r="D7" s="79" t="s">
        <v>40</v>
      </c>
      <c r="E7" s="83"/>
      <c r="F7" s="84" t="s">
        <v>0</v>
      </c>
      <c r="G7" s="83"/>
      <c r="H7" s="79" t="s">
        <v>40</v>
      </c>
      <c r="I7" s="107"/>
      <c r="J7" s="101"/>
      <c r="K7" s="80"/>
      <c r="L7" s="84" t="s">
        <v>0</v>
      </c>
      <c r="M7" s="80"/>
      <c r="N7" s="84" t="s">
        <v>1</v>
      </c>
      <c r="O7" s="80"/>
      <c r="P7" s="103"/>
    </row>
    <row r="8" spans="1:16" ht="14.25">
      <c r="A8" s="23"/>
      <c r="B8" s="24"/>
      <c r="C8" s="23"/>
      <c r="D8" s="23"/>
      <c r="E8" s="23"/>
      <c r="F8" s="25"/>
      <c r="G8" s="23"/>
      <c r="H8" s="23"/>
      <c r="I8" s="23"/>
      <c r="J8" s="25"/>
      <c r="K8" s="25"/>
      <c r="L8" s="25"/>
      <c r="M8" s="25"/>
      <c r="N8" s="26"/>
      <c r="O8" s="25"/>
      <c r="P8" s="25"/>
    </row>
    <row r="9" spans="1:16" ht="15">
      <c r="A9" s="27" t="str">
        <f>CONCATENATE(LEFT(A3,LEN(A3)-9),RIGHT(A3,4))</f>
        <v>Enero-diciembre 2015</v>
      </c>
      <c r="B9" s="28"/>
      <c r="C9" s="29"/>
      <c r="D9" s="30"/>
      <c r="E9" s="30"/>
      <c r="F9" s="31"/>
      <c r="G9" s="30"/>
      <c r="H9" s="30"/>
      <c r="I9" s="30"/>
      <c r="J9" s="32" t="s">
        <v>3</v>
      </c>
      <c r="K9" s="31"/>
      <c r="L9" s="33"/>
      <c r="M9" s="31"/>
      <c r="N9" s="31"/>
      <c r="O9" s="31"/>
      <c r="P9" s="31"/>
    </row>
    <row r="10" spans="1:16" ht="14.25">
      <c r="A10" s="1"/>
      <c r="C10" s="1"/>
      <c r="D10" s="1"/>
      <c r="E10" s="1"/>
      <c r="G10" s="1"/>
      <c r="H10" s="1"/>
      <c r="I10" s="1"/>
      <c r="J10" s="4"/>
      <c r="K10" s="4"/>
      <c r="L10" s="4"/>
      <c r="M10" s="4"/>
      <c r="N10" s="4"/>
      <c r="O10" s="4"/>
      <c r="P10" s="4"/>
    </row>
    <row r="11" spans="1:18" ht="15" customHeight="1">
      <c r="A11" s="34" t="s">
        <v>4</v>
      </c>
      <c r="B11" s="94">
        <v>150654</v>
      </c>
      <c r="C11" s="1"/>
      <c r="D11" s="2">
        <f aca="true" t="shared" si="0" ref="D11:D22">B11*100/B$24</f>
        <v>1.5731849931847863</v>
      </c>
      <c r="E11" s="1"/>
      <c r="F11" s="94">
        <v>500542</v>
      </c>
      <c r="G11" s="1"/>
      <c r="H11" s="2">
        <f aca="true" t="shared" si="1" ref="H11:H22">F11*100/F$24</f>
        <v>5.080310895027965</v>
      </c>
      <c r="I11" s="94">
        <f aca="true" t="shared" si="2" ref="I11:I22">B11-F11</f>
        <v>-349888</v>
      </c>
      <c r="J11" s="34" t="s">
        <v>4</v>
      </c>
      <c r="K11" s="4"/>
      <c r="L11" s="94">
        <f aca="true" t="shared" si="3" ref="L11:L22">B11-B30</f>
        <v>-50468</v>
      </c>
      <c r="M11" s="4"/>
      <c r="N11" s="35">
        <f aca="true" t="shared" si="4" ref="N11:N22">B11*100/B30-100</f>
        <v>-25.09322699654936</v>
      </c>
      <c r="O11" s="4"/>
      <c r="P11" s="36">
        <f aca="true" t="shared" si="5" ref="P11:P22">+L11/$B$45*100</f>
        <v>-0.09228607593691406</v>
      </c>
      <c r="Q11" s="5"/>
      <c r="R11" s="5"/>
    </row>
    <row r="12" spans="1:18" ht="15" customHeight="1">
      <c r="A12" s="34" t="s">
        <v>5</v>
      </c>
      <c r="B12" s="94">
        <v>149215</v>
      </c>
      <c r="C12" s="1"/>
      <c r="D12" s="2">
        <f t="shared" si="0"/>
        <v>1.5581584210048716</v>
      </c>
      <c r="E12" s="1"/>
      <c r="F12" s="94">
        <v>432206</v>
      </c>
      <c r="G12" s="1"/>
      <c r="H12" s="2">
        <f t="shared" si="1"/>
        <v>4.386726489877886</v>
      </c>
      <c r="I12" s="94">
        <f t="shared" si="2"/>
        <v>-282991</v>
      </c>
      <c r="J12" s="34" t="s">
        <v>5</v>
      </c>
      <c r="K12" s="4"/>
      <c r="L12" s="94">
        <f t="shared" si="3"/>
        <v>10443</v>
      </c>
      <c r="M12" s="4"/>
      <c r="N12" s="35">
        <f t="shared" si="4"/>
        <v>7.525293286830191</v>
      </c>
      <c r="O12" s="4"/>
      <c r="P12" s="36">
        <f t="shared" si="5"/>
        <v>0.019096130042981562</v>
      </c>
      <c r="Q12" s="5"/>
      <c r="R12" s="5"/>
    </row>
    <row r="13" spans="1:18" ht="15" customHeight="1">
      <c r="A13" s="34" t="s">
        <v>23</v>
      </c>
      <c r="B13" s="94">
        <v>1189887</v>
      </c>
      <c r="C13" s="1"/>
      <c r="D13" s="2">
        <f t="shared" si="0"/>
        <v>12.425241759167802</v>
      </c>
      <c r="E13" s="1"/>
      <c r="F13" s="94">
        <v>2080435</v>
      </c>
      <c r="G13" s="1"/>
      <c r="H13" s="2">
        <f t="shared" si="1"/>
        <v>21.115623857533443</v>
      </c>
      <c r="I13" s="94">
        <f t="shared" si="2"/>
        <v>-890548</v>
      </c>
      <c r="J13" s="34" t="s">
        <v>23</v>
      </c>
      <c r="K13" s="4"/>
      <c r="L13" s="94">
        <f t="shared" si="3"/>
        <v>-432526</v>
      </c>
      <c r="M13" s="4"/>
      <c r="N13" s="35">
        <f t="shared" si="4"/>
        <v>-26.659426422248842</v>
      </c>
      <c r="O13" s="4"/>
      <c r="P13" s="36">
        <f t="shared" si="5"/>
        <v>-0.7909195387312692</v>
      </c>
      <c r="Q13" s="5"/>
      <c r="R13" s="5"/>
    </row>
    <row r="14" spans="1:18" ht="15" customHeight="1">
      <c r="A14" s="34" t="s">
        <v>6</v>
      </c>
      <c r="B14" s="94">
        <v>736749</v>
      </c>
      <c r="C14" s="1"/>
      <c r="D14" s="2">
        <f t="shared" si="0"/>
        <v>7.693406551063352</v>
      </c>
      <c r="E14" s="1"/>
      <c r="F14" s="94">
        <v>779388</v>
      </c>
      <c r="G14" s="1"/>
      <c r="H14" s="2">
        <f t="shared" si="1"/>
        <v>7.910491722680725</v>
      </c>
      <c r="I14" s="94">
        <f t="shared" si="2"/>
        <v>-42639</v>
      </c>
      <c r="J14" s="34" t="s">
        <v>6</v>
      </c>
      <c r="K14" s="4"/>
      <c r="L14" s="94">
        <f t="shared" si="3"/>
        <v>-252133</v>
      </c>
      <c r="M14" s="4"/>
      <c r="N14" s="35">
        <f t="shared" si="4"/>
        <v>-25.496773123588056</v>
      </c>
      <c r="O14" s="4"/>
      <c r="P14" s="36">
        <f t="shared" si="5"/>
        <v>-0.46105185829044043</v>
      </c>
      <c r="Q14" s="5"/>
      <c r="R14" s="5"/>
    </row>
    <row r="15" spans="1:18" ht="15" customHeight="1">
      <c r="A15" s="34" t="s">
        <v>20</v>
      </c>
      <c r="B15" s="94">
        <v>38806</v>
      </c>
      <c r="C15" s="1"/>
      <c r="D15" s="2">
        <f t="shared" si="0"/>
        <v>0.4052266574105488</v>
      </c>
      <c r="E15" s="1"/>
      <c r="F15" s="94">
        <v>3059</v>
      </c>
      <c r="G15" s="1"/>
      <c r="H15" s="2">
        <f t="shared" si="1"/>
        <v>0.03104768636376277</v>
      </c>
      <c r="I15" s="94">
        <f t="shared" si="2"/>
        <v>35747</v>
      </c>
      <c r="J15" s="34" t="s">
        <v>20</v>
      </c>
      <c r="K15" s="4"/>
      <c r="L15" s="94">
        <f t="shared" si="3"/>
        <v>3812</v>
      </c>
      <c r="M15" s="4"/>
      <c r="N15" s="35">
        <f t="shared" si="4"/>
        <v>10.893295993598898</v>
      </c>
      <c r="O15" s="4"/>
      <c r="P15" s="36">
        <f t="shared" si="5"/>
        <v>0.006970645190447737</v>
      </c>
      <c r="Q15" s="5"/>
      <c r="R15" s="5"/>
    </row>
    <row r="16" spans="1:18" ht="15" customHeight="1">
      <c r="A16" s="34" t="s">
        <v>8</v>
      </c>
      <c r="B16" s="94">
        <v>1432594</v>
      </c>
      <c r="C16" s="1"/>
      <c r="D16" s="2">
        <f t="shared" si="0"/>
        <v>14.959678349904854</v>
      </c>
      <c r="E16" s="1"/>
      <c r="F16" s="94">
        <v>782780</v>
      </c>
      <c r="G16" s="1"/>
      <c r="H16" s="2">
        <f t="shared" si="1"/>
        <v>7.94491923237209</v>
      </c>
      <c r="I16" s="94">
        <f t="shared" si="2"/>
        <v>649814</v>
      </c>
      <c r="J16" s="34" t="s">
        <v>8</v>
      </c>
      <c r="K16" s="4"/>
      <c r="L16" s="94">
        <f t="shared" si="3"/>
        <v>-451757</v>
      </c>
      <c r="M16" s="4"/>
      <c r="N16" s="35">
        <f t="shared" si="4"/>
        <v>-23.974142821586852</v>
      </c>
      <c r="O16" s="4"/>
      <c r="P16" s="36">
        <f t="shared" si="5"/>
        <v>-0.8260854562699628</v>
      </c>
      <c r="Q16" s="5"/>
      <c r="R16" s="5"/>
    </row>
    <row r="17" spans="1:18" ht="15" customHeight="1">
      <c r="A17" s="34" t="s">
        <v>10</v>
      </c>
      <c r="B17" s="94">
        <v>914261</v>
      </c>
      <c r="C17" s="1"/>
      <c r="D17" s="2">
        <f t="shared" si="0"/>
        <v>9.547052750369163</v>
      </c>
      <c r="E17" s="1"/>
      <c r="F17" s="94">
        <v>3846964</v>
      </c>
      <c r="G17" s="1"/>
      <c r="H17" s="2">
        <f t="shared" si="1"/>
        <v>39.04522122415374</v>
      </c>
      <c r="I17" s="94">
        <f t="shared" si="2"/>
        <v>-2932703</v>
      </c>
      <c r="J17" s="34" t="s">
        <v>10</v>
      </c>
      <c r="K17" s="4"/>
      <c r="L17" s="94">
        <f t="shared" si="3"/>
        <v>-155</v>
      </c>
      <c r="M17" s="4"/>
      <c r="N17" s="35">
        <f t="shared" si="4"/>
        <v>-0.01695070952389699</v>
      </c>
      <c r="O17" s="4"/>
      <c r="P17" s="36">
        <f t="shared" si="5"/>
        <v>-0.00028343389415514146</v>
      </c>
      <c r="Q17" s="5"/>
      <c r="R17" s="5"/>
    </row>
    <row r="18" spans="1:18" ht="15" customHeight="1">
      <c r="A18" s="34" t="s">
        <v>57</v>
      </c>
      <c r="B18" s="94">
        <v>2703291</v>
      </c>
      <c r="C18" s="1"/>
      <c r="D18" s="2">
        <f t="shared" si="0"/>
        <v>28.228768127042724</v>
      </c>
      <c r="E18" s="1"/>
      <c r="F18" s="94">
        <v>93079</v>
      </c>
      <c r="G18" s="1"/>
      <c r="H18" s="2">
        <f t="shared" si="1"/>
        <v>0.9447164429724338</v>
      </c>
      <c r="I18" s="94">
        <f t="shared" si="2"/>
        <v>2610212</v>
      </c>
      <c r="J18" s="34" t="s">
        <v>57</v>
      </c>
      <c r="K18" s="4"/>
      <c r="L18" s="94">
        <f t="shared" si="3"/>
        <v>-862965</v>
      </c>
      <c r="M18" s="4"/>
      <c r="N18" s="35">
        <f t="shared" si="4"/>
        <v>-24.19806654373663</v>
      </c>
      <c r="O18" s="4"/>
      <c r="P18" s="36">
        <f t="shared" si="5"/>
        <v>-1.5780227772231716</v>
      </c>
      <c r="Q18" s="5"/>
      <c r="R18" s="5"/>
    </row>
    <row r="19" spans="1:18" ht="15" customHeight="1">
      <c r="A19" s="34" t="s">
        <v>11</v>
      </c>
      <c r="B19" s="94">
        <v>22580</v>
      </c>
      <c r="C19" s="1"/>
      <c r="D19" s="2">
        <f t="shared" si="0"/>
        <v>0.23578874205870723</v>
      </c>
      <c r="E19" s="1"/>
      <c r="F19" s="94">
        <v>33551</v>
      </c>
      <c r="G19" s="1"/>
      <c r="H19" s="2">
        <f t="shared" si="1"/>
        <v>0.3405298872803546</v>
      </c>
      <c r="I19" s="94">
        <f t="shared" si="2"/>
        <v>-10971</v>
      </c>
      <c r="J19" s="34" t="s">
        <v>11</v>
      </c>
      <c r="K19" s="4"/>
      <c r="L19" s="94">
        <f t="shared" si="3"/>
        <v>3852</v>
      </c>
      <c r="M19" s="4"/>
      <c r="N19" s="35">
        <f t="shared" si="4"/>
        <v>20.568133276377623</v>
      </c>
      <c r="O19" s="4"/>
      <c r="P19" s="36">
        <f t="shared" si="5"/>
        <v>0.00704378942119745</v>
      </c>
      <c r="Q19" s="5"/>
      <c r="R19" s="5"/>
    </row>
    <row r="20" spans="1:18" ht="15" customHeight="1">
      <c r="A20" s="34" t="s">
        <v>25</v>
      </c>
      <c r="B20" s="94">
        <v>1148398</v>
      </c>
      <c r="C20" s="1"/>
      <c r="D20" s="2">
        <f t="shared" si="0"/>
        <v>11.991998219784556</v>
      </c>
      <c r="E20" s="1"/>
      <c r="F20" s="94">
        <v>934969</v>
      </c>
      <c r="G20" s="1"/>
      <c r="H20" s="2">
        <f t="shared" si="1"/>
        <v>9.489579690042797</v>
      </c>
      <c r="I20" s="94">
        <f t="shared" si="2"/>
        <v>213429</v>
      </c>
      <c r="J20" s="34" t="s">
        <v>25</v>
      </c>
      <c r="K20" s="4"/>
      <c r="L20" s="94">
        <f t="shared" si="3"/>
        <v>-38089</v>
      </c>
      <c r="M20" s="4"/>
      <c r="N20" s="35">
        <f t="shared" si="4"/>
        <v>-3.210233234750987</v>
      </c>
      <c r="O20" s="4"/>
      <c r="P20" s="36">
        <f t="shared" si="5"/>
        <v>-0.06964976512564634</v>
      </c>
      <c r="Q20" s="5"/>
      <c r="R20" s="5"/>
    </row>
    <row r="21" spans="1:18" ht="15" customHeight="1">
      <c r="A21" s="34" t="s">
        <v>12</v>
      </c>
      <c r="B21" s="94">
        <v>29761</v>
      </c>
      <c r="C21" s="1"/>
      <c r="D21" s="2">
        <f t="shared" si="0"/>
        <v>0.3107754097612571</v>
      </c>
      <c r="E21" s="1"/>
      <c r="F21" s="94">
        <v>73849</v>
      </c>
      <c r="G21" s="1"/>
      <c r="H21" s="2">
        <f t="shared" si="1"/>
        <v>0.7495392580181487</v>
      </c>
      <c r="I21" s="94">
        <f t="shared" si="2"/>
        <v>-44088</v>
      </c>
      <c r="J21" s="34" t="s">
        <v>12</v>
      </c>
      <c r="K21" s="4"/>
      <c r="L21" s="94">
        <f t="shared" si="3"/>
        <v>8650</v>
      </c>
      <c r="M21" s="4"/>
      <c r="N21" s="35">
        <f t="shared" si="4"/>
        <v>40.973899862630844</v>
      </c>
      <c r="O21" s="4"/>
      <c r="P21" s="36">
        <f t="shared" si="5"/>
        <v>0.015817439899625637</v>
      </c>
      <c r="Q21" s="5"/>
      <c r="R21" s="5"/>
    </row>
    <row r="22" spans="1:18" ht="15" customHeight="1">
      <c r="A22" s="34" t="s">
        <v>13</v>
      </c>
      <c r="B22" s="94">
        <v>1060173</v>
      </c>
      <c r="C22" s="1"/>
      <c r="D22" s="2">
        <f t="shared" si="0"/>
        <v>11.070720019247378</v>
      </c>
      <c r="E22" s="1"/>
      <c r="F22" s="94">
        <v>291764</v>
      </c>
      <c r="G22" s="1"/>
      <c r="H22" s="2">
        <f t="shared" si="1"/>
        <v>2.961293613676653</v>
      </c>
      <c r="I22" s="94">
        <f t="shared" si="2"/>
        <v>768409</v>
      </c>
      <c r="J22" s="34" t="s">
        <v>13</v>
      </c>
      <c r="K22" s="4"/>
      <c r="L22" s="94">
        <f t="shared" si="3"/>
        <v>-926745</v>
      </c>
      <c r="M22" s="4"/>
      <c r="N22" s="35">
        <f t="shared" si="4"/>
        <v>-46.6423375297823</v>
      </c>
      <c r="O22" s="4"/>
      <c r="P22" s="36">
        <f t="shared" si="5"/>
        <v>-1.6946512531535907</v>
      </c>
      <c r="Q22" s="5"/>
      <c r="R22" s="5"/>
    </row>
    <row r="23" spans="1:18" ht="9.75" customHeight="1">
      <c r="A23" s="34"/>
      <c r="B23" s="94"/>
      <c r="C23" s="1"/>
      <c r="D23" s="2"/>
      <c r="E23" s="1"/>
      <c r="F23" s="94"/>
      <c r="G23" s="1"/>
      <c r="H23" s="2"/>
      <c r="I23" s="94"/>
      <c r="L23" s="94"/>
      <c r="N23" s="35"/>
      <c r="P23" s="36"/>
      <c r="Q23" s="37"/>
      <c r="R23" s="5"/>
    </row>
    <row r="24" spans="1:18" ht="15">
      <c r="A24" s="14" t="s">
        <v>14</v>
      </c>
      <c r="B24" s="94">
        <f>SUM(B11:B22)</f>
        <v>9576369</v>
      </c>
      <c r="C24" s="1"/>
      <c r="D24" s="2">
        <f>B24*100/B$24</f>
        <v>100</v>
      </c>
      <c r="E24" s="1"/>
      <c r="F24" s="94">
        <f>SUM(F11:F22)</f>
        <v>9852586</v>
      </c>
      <c r="G24" s="1"/>
      <c r="H24" s="2">
        <f>F24*100/F$24</f>
        <v>100</v>
      </c>
      <c r="I24" s="94">
        <f>B24-F24</f>
        <v>-276217</v>
      </c>
      <c r="J24" s="14" t="s">
        <v>14</v>
      </c>
      <c r="K24" s="4"/>
      <c r="L24" s="94">
        <f>B24-B43</f>
        <v>-2988081</v>
      </c>
      <c r="M24" s="4"/>
      <c r="N24" s="35">
        <f>B24*100/B43-100</f>
        <v>-23.78202786433151</v>
      </c>
      <c r="O24" s="4"/>
      <c r="P24" s="36">
        <f>+L24/$B$45*100</f>
        <v>-5.464022154070898</v>
      </c>
      <c r="Q24" s="37"/>
      <c r="R24" s="5"/>
    </row>
    <row r="25" spans="1:17" ht="15">
      <c r="A25" s="14" t="s">
        <v>15</v>
      </c>
      <c r="B25" s="94">
        <f>B26-B24</f>
        <v>26085585</v>
      </c>
      <c r="C25" s="1"/>
      <c r="D25" s="2"/>
      <c r="E25" s="1"/>
      <c r="F25" s="94">
        <f>F26-F24</f>
        <v>44113362</v>
      </c>
      <c r="G25" s="1"/>
      <c r="H25" s="2"/>
      <c r="I25" s="94">
        <f>B25-F25</f>
        <v>-18027777</v>
      </c>
      <c r="J25" s="14" t="s">
        <v>15</v>
      </c>
      <c r="K25" s="4"/>
      <c r="L25" s="94">
        <f>B25-B44</f>
        <v>-16036438</v>
      </c>
      <c r="M25" s="4"/>
      <c r="N25" s="35">
        <f>B25*100/B44-100</f>
        <v>-38.071386077539536</v>
      </c>
      <c r="O25" s="4"/>
      <c r="P25" s="36">
        <f>+L25/$B$45*100</f>
        <v>-29.32432303688702</v>
      </c>
      <c r="Q25" s="37"/>
    </row>
    <row r="26" spans="1:17" ht="15">
      <c r="A26" s="14" t="s">
        <v>16</v>
      </c>
      <c r="B26" s="94">
        <v>35661954</v>
      </c>
      <c r="C26" s="1"/>
      <c r="D26" s="1"/>
      <c r="E26" s="1"/>
      <c r="F26" s="94">
        <v>53965948</v>
      </c>
      <c r="G26" s="1"/>
      <c r="H26" s="1"/>
      <c r="I26" s="94">
        <f>B26-F26</f>
        <v>-18303994</v>
      </c>
      <c r="J26" s="14" t="s">
        <v>16</v>
      </c>
      <c r="K26" s="4"/>
      <c r="L26" s="94">
        <f>B26-B45</f>
        <v>-19024519</v>
      </c>
      <c r="M26" s="4"/>
      <c r="N26" s="35">
        <f>B26*100/B45-100</f>
        <v>-34.78834519095791</v>
      </c>
      <c r="O26" s="4"/>
      <c r="P26" s="36">
        <f>+L26/$B$45*100</f>
        <v>-34.78834519095792</v>
      </c>
      <c r="Q26" s="37"/>
    </row>
    <row r="27" spans="1:17" ht="14.25">
      <c r="A27" s="1"/>
      <c r="B27" s="38"/>
      <c r="C27" s="1"/>
      <c r="D27" s="2"/>
      <c r="E27" s="1"/>
      <c r="F27" s="39"/>
      <c r="G27" s="1"/>
      <c r="H27" s="2"/>
      <c r="I27" s="40"/>
      <c r="J27" s="4"/>
      <c r="K27" s="4"/>
      <c r="L27" s="39"/>
      <c r="M27" s="4"/>
      <c r="N27" s="3"/>
      <c r="O27" s="4"/>
      <c r="P27" s="36"/>
      <c r="Q27" s="37"/>
    </row>
    <row r="28" spans="1:16" ht="15">
      <c r="A28" s="27" t="str">
        <f>LEFT(A3,LEN(A3)-5)</f>
        <v>Enero-diciembre 2014</v>
      </c>
      <c r="B28" s="41"/>
      <c r="C28" s="29"/>
      <c r="D28" s="42"/>
      <c r="E28" s="30"/>
      <c r="F28" s="43"/>
      <c r="G28" s="30"/>
      <c r="H28" s="42"/>
      <c r="I28" s="44"/>
      <c r="J28" s="32" t="s">
        <v>17</v>
      </c>
      <c r="K28" s="31"/>
      <c r="L28" s="33"/>
      <c r="M28" s="31"/>
      <c r="N28" s="31"/>
      <c r="O28" s="31"/>
      <c r="P28" s="31"/>
    </row>
    <row r="29" spans="1:16" ht="14.25">
      <c r="A29" s="1"/>
      <c r="B29" s="38"/>
      <c r="C29" s="1"/>
      <c r="D29" s="2"/>
      <c r="E29" s="1"/>
      <c r="F29" s="39"/>
      <c r="G29" s="1"/>
      <c r="H29" s="2"/>
      <c r="I29" s="40"/>
      <c r="J29" s="4"/>
      <c r="K29" s="4"/>
      <c r="L29" s="39"/>
      <c r="M29" s="4"/>
      <c r="N29" s="3"/>
      <c r="O29" s="4"/>
      <c r="P29" s="36"/>
    </row>
    <row r="30" spans="1:16" ht="15" customHeight="1">
      <c r="A30" s="34" t="s">
        <v>4</v>
      </c>
      <c r="B30" s="94">
        <v>201122</v>
      </c>
      <c r="C30" s="1"/>
      <c r="D30" s="2">
        <f aca="true" t="shared" si="6" ref="D30:D41">B30*100/B$43</f>
        <v>1.6007226738934055</v>
      </c>
      <c r="E30" s="1"/>
      <c r="F30" s="94">
        <v>1008141</v>
      </c>
      <c r="G30" s="1"/>
      <c r="H30" s="2">
        <f aca="true" t="shared" si="7" ref="H30:H41">F30*100/F$43</f>
        <v>7.76796541519747</v>
      </c>
      <c r="I30" s="94">
        <f aca="true" t="shared" si="8" ref="I30:I41">B30-F30</f>
        <v>-807019</v>
      </c>
      <c r="J30" s="34" t="s">
        <v>4</v>
      </c>
      <c r="K30" s="4"/>
      <c r="L30" s="94">
        <f aca="true" t="shared" si="9" ref="L30:L41">F11-F30</f>
        <v>-507599</v>
      </c>
      <c r="M30" s="45"/>
      <c r="N30" s="35">
        <f aca="true" t="shared" si="10" ref="N30:N41">F11*100/F30-100</f>
        <v>-50.350000644751084</v>
      </c>
      <c r="O30" s="45"/>
      <c r="P30" s="36">
        <f aca="true" t="shared" si="11" ref="P30:P41">+L30/$F$45*100</f>
        <v>-0.7936761833569466</v>
      </c>
    </row>
    <row r="31" spans="1:17" ht="15" customHeight="1">
      <c r="A31" s="34" t="s">
        <v>5</v>
      </c>
      <c r="B31" s="94">
        <v>138772</v>
      </c>
      <c r="C31" s="1"/>
      <c r="D31" s="2">
        <f t="shared" si="6"/>
        <v>1.1044812944458373</v>
      </c>
      <c r="E31" s="1"/>
      <c r="F31" s="94">
        <v>551515</v>
      </c>
      <c r="G31" s="1"/>
      <c r="H31" s="2">
        <f t="shared" si="7"/>
        <v>4.249553828246875</v>
      </c>
      <c r="I31" s="94">
        <f t="shared" si="8"/>
        <v>-412743</v>
      </c>
      <c r="J31" s="34" t="s">
        <v>5</v>
      </c>
      <c r="K31" s="4"/>
      <c r="L31" s="94">
        <f t="shared" si="9"/>
        <v>-119309</v>
      </c>
      <c r="M31" s="45"/>
      <c r="N31" s="35">
        <f t="shared" si="10"/>
        <v>-21.63295649257047</v>
      </c>
      <c r="O31" s="45"/>
      <c r="P31" s="36">
        <f t="shared" si="11"/>
        <v>-0.18655023307794924</v>
      </c>
      <c r="Q31" s="37"/>
    </row>
    <row r="32" spans="1:17" ht="15" customHeight="1">
      <c r="A32" s="34" t="s">
        <v>23</v>
      </c>
      <c r="B32" s="94">
        <v>1622413</v>
      </c>
      <c r="C32" s="1"/>
      <c r="D32" s="2">
        <f t="shared" si="6"/>
        <v>12.912725984822256</v>
      </c>
      <c r="E32" s="1"/>
      <c r="F32" s="94">
        <v>2460953</v>
      </c>
      <c r="G32" s="1"/>
      <c r="H32" s="2">
        <f t="shared" si="7"/>
        <v>18.962226308052603</v>
      </c>
      <c r="I32" s="94">
        <f t="shared" si="8"/>
        <v>-838540</v>
      </c>
      <c r="J32" s="34" t="s">
        <v>23</v>
      </c>
      <c r="K32" s="4"/>
      <c r="L32" s="94">
        <f t="shared" si="9"/>
        <v>-380518</v>
      </c>
      <c r="M32" s="45"/>
      <c r="N32" s="35">
        <f t="shared" si="10"/>
        <v>-15.46222134270748</v>
      </c>
      <c r="O32" s="45"/>
      <c r="P32" s="36">
        <f t="shared" si="11"/>
        <v>-0.5949737370219772</v>
      </c>
      <c r="Q32" s="37"/>
    </row>
    <row r="33" spans="1:17" ht="15" customHeight="1">
      <c r="A33" s="34" t="s">
        <v>6</v>
      </c>
      <c r="B33" s="94">
        <v>988882</v>
      </c>
      <c r="C33" s="1"/>
      <c r="D33" s="2">
        <f t="shared" si="6"/>
        <v>7.870475826637855</v>
      </c>
      <c r="E33" s="1"/>
      <c r="F33" s="94">
        <v>927498</v>
      </c>
      <c r="G33" s="1"/>
      <c r="H33" s="2">
        <f t="shared" si="7"/>
        <v>7.146591981344696</v>
      </c>
      <c r="I33" s="94">
        <f t="shared" si="8"/>
        <v>61384</v>
      </c>
      <c r="J33" s="34" t="s">
        <v>6</v>
      </c>
      <c r="K33" s="4"/>
      <c r="L33" s="94">
        <f t="shared" si="9"/>
        <v>-148110</v>
      </c>
      <c r="M33" s="45"/>
      <c r="N33" s="35">
        <f t="shared" si="10"/>
        <v>-15.968767587639007</v>
      </c>
      <c r="O33" s="45"/>
      <c r="P33" s="36">
        <f t="shared" si="11"/>
        <v>-0.23158315819573594</v>
      </c>
      <c r="Q33" s="37"/>
    </row>
    <row r="34" spans="1:17" ht="15" customHeight="1">
      <c r="A34" s="34" t="s">
        <v>20</v>
      </c>
      <c r="B34" s="94">
        <v>34994</v>
      </c>
      <c r="C34" s="1"/>
      <c r="D34" s="2">
        <f t="shared" si="6"/>
        <v>0.2785159716501717</v>
      </c>
      <c r="E34" s="1"/>
      <c r="F34" s="94">
        <v>13958</v>
      </c>
      <c r="G34" s="1"/>
      <c r="H34" s="2">
        <f t="shared" si="7"/>
        <v>0.10754969916442868</v>
      </c>
      <c r="I34" s="94">
        <f t="shared" si="8"/>
        <v>21036</v>
      </c>
      <c r="J34" s="34" t="s">
        <v>20</v>
      </c>
      <c r="K34" s="4"/>
      <c r="L34" s="94">
        <f t="shared" si="9"/>
        <v>-10899</v>
      </c>
      <c r="M34" s="45"/>
      <c r="N34" s="35">
        <f t="shared" si="10"/>
        <v>-78.08425275827483</v>
      </c>
      <c r="O34" s="45"/>
      <c r="P34" s="36">
        <f t="shared" si="11"/>
        <v>-0.017041555878572184</v>
      </c>
      <c r="Q34" s="37"/>
    </row>
    <row r="35" spans="1:17" ht="15" customHeight="1">
      <c r="A35" s="34" t="s">
        <v>8</v>
      </c>
      <c r="B35" s="94">
        <v>1884351</v>
      </c>
      <c r="C35" s="1"/>
      <c r="D35" s="2">
        <f t="shared" si="6"/>
        <v>14.997480988025739</v>
      </c>
      <c r="E35" s="1"/>
      <c r="F35" s="94">
        <v>917898</v>
      </c>
      <c r="G35" s="1"/>
      <c r="H35" s="2">
        <f t="shared" si="7"/>
        <v>7.072621705375466</v>
      </c>
      <c r="I35" s="94">
        <f t="shared" si="8"/>
        <v>966453</v>
      </c>
      <c r="J35" s="34" t="s">
        <v>8</v>
      </c>
      <c r="K35" s="4"/>
      <c r="L35" s="94">
        <f t="shared" si="9"/>
        <v>-135118</v>
      </c>
      <c r="M35" s="45"/>
      <c r="N35" s="35">
        <f t="shared" si="10"/>
        <v>-14.720371980328963</v>
      </c>
      <c r="O35" s="45"/>
      <c r="P35" s="36">
        <f t="shared" si="11"/>
        <v>-0.21126901066161266</v>
      </c>
      <c r="Q35" s="37"/>
    </row>
    <row r="36" spans="1:17" ht="15" customHeight="1">
      <c r="A36" s="34" t="s">
        <v>10</v>
      </c>
      <c r="B36" s="94">
        <v>914416</v>
      </c>
      <c r="C36" s="1"/>
      <c r="D36" s="2">
        <f t="shared" si="6"/>
        <v>7.277803644409425</v>
      </c>
      <c r="E36" s="1"/>
      <c r="F36" s="94">
        <v>5265378</v>
      </c>
      <c r="G36" s="1"/>
      <c r="H36" s="2">
        <f t="shared" si="7"/>
        <v>40.57098580649098</v>
      </c>
      <c r="I36" s="94">
        <f t="shared" si="8"/>
        <v>-4350962</v>
      </c>
      <c r="J36" s="34" t="s">
        <v>10</v>
      </c>
      <c r="K36" s="4"/>
      <c r="L36" s="94">
        <f t="shared" si="9"/>
        <v>-1418414</v>
      </c>
      <c r="M36" s="45"/>
      <c r="N36" s="35">
        <f t="shared" si="10"/>
        <v>-26.938502800748594</v>
      </c>
      <c r="O36" s="45"/>
      <c r="P36" s="36">
        <f t="shared" si="11"/>
        <v>-2.2178164455407914</v>
      </c>
      <c r="Q36" s="37"/>
    </row>
    <row r="37" spans="1:17" ht="15" customHeight="1">
      <c r="A37" s="34" t="s">
        <v>57</v>
      </c>
      <c r="B37" s="94">
        <v>3566256</v>
      </c>
      <c r="C37" s="1"/>
      <c r="D37" s="2">
        <f t="shared" si="6"/>
        <v>28.38370163437317</v>
      </c>
      <c r="E37" s="1"/>
      <c r="F37" s="94">
        <v>55453</v>
      </c>
      <c r="G37" s="1"/>
      <c r="H37" s="2">
        <f t="shared" si="7"/>
        <v>0.4272785118043462</v>
      </c>
      <c r="I37" s="94">
        <f t="shared" si="8"/>
        <v>3510803</v>
      </c>
      <c r="J37" s="34" t="s">
        <v>57</v>
      </c>
      <c r="K37" s="4"/>
      <c r="L37" s="94">
        <f t="shared" si="9"/>
        <v>37626</v>
      </c>
      <c r="M37" s="45"/>
      <c r="N37" s="35">
        <f t="shared" si="10"/>
        <v>67.8520548933331</v>
      </c>
      <c r="O37" s="45"/>
      <c r="P37" s="36">
        <f>+L37/$F$45*100</f>
        <v>0.0588315975307053</v>
      </c>
      <c r="Q37" s="37"/>
    </row>
    <row r="38" spans="1:17" ht="15" customHeight="1">
      <c r="A38" s="34" t="s">
        <v>11</v>
      </c>
      <c r="B38" s="94">
        <v>18728</v>
      </c>
      <c r="C38" s="1"/>
      <c r="D38" s="2">
        <f t="shared" si="6"/>
        <v>0.14905546999669703</v>
      </c>
      <c r="E38" s="1"/>
      <c r="F38" s="94">
        <v>56484</v>
      </c>
      <c r="G38" s="1"/>
      <c r="H38" s="2">
        <f t="shared" si="7"/>
        <v>0.4352226112339583</v>
      </c>
      <c r="I38" s="94">
        <f t="shared" si="8"/>
        <v>-37756</v>
      </c>
      <c r="J38" s="34" t="s">
        <v>11</v>
      </c>
      <c r="K38" s="4"/>
      <c r="L38" s="94">
        <f t="shared" si="9"/>
        <v>-22933</v>
      </c>
      <c r="M38" s="45"/>
      <c r="N38" s="35">
        <f t="shared" si="10"/>
        <v>-40.600878124778696</v>
      </c>
      <c r="O38" s="45"/>
      <c r="P38" s="36">
        <f t="shared" si="11"/>
        <v>-0.035857785206284604</v>
      </c>
      <c r="Q38" s="37"/>
    </row>
    <row r="39" spans="1:17" ht="15" customHeight="1">
      <c r="A39" s="34" t="s">
        <v>25</v>
      </c>
      <c r="B39" s="94">
        <v>1186487</v>
      </c>
      <c r="C39" s="1"/>
      <c r="D39" s="2">
        <f t="shared" si="6"/>
        <v>9.44320682560717</v>
      </c>
      <c r="E39" s="1"/>
      <c r="F39" s="94">
        <v>1202790</v>
      </c>
      <c r="G39" s="1"/>
      <c r="H39" s="2">
        <f t="shared" si="7"/>
        <v>9.267782107607335</v>
      </c>
      <c r="I39" s="94">
        <f t="shared" si="8"/>
        <v>-16303</v>
      </c>
      <c r="J39" s="34" t="s">
        <v>25</v>
      </c>
      <c r="K39" s="4"/>
      <c r="L39" s="94">
        <f t="shared" si="9"/>
        <v>-267821</v>
      </c>
      <c r="M39" s="45"/>
      <c r="N39" s="35">
        <f t="shared" si="10"/>
        <v>-22.266646713058805</v>
      </c>
      <c r="O39" s="45"/>
      <c r="P39" s="36">
        <f t="shared" si="11"/>
        <v>-0.41876195402835864</v>
      </c>
      <c r="Q39" s="37"/>
    </row>
    <row r="40" spans="1:17" ht="15" customHeight="1">
      <c r="A40" s="34" t="s">
        <v>12</v>
      </c>
      <c r="B40" s="94">
        <v>21111</v>
      </c>
      <c r="C40" s="1"/>
      <c r="D40" s="2">
        <f t="shared" si="6"/>
        <v>0.16802168021680217</v>
      </c>
      <c r="E40" s="1"/>
      <c r="F40" s="94">
        <v>78426</v>
      </c>
      <c r="G40" s="1"/>
      <c r="H40" s="2">
        <f t="shared" si="7"/>
        <v>0.6042909232461301</v>
      </c>
      <c r="I40" s="94">
        <f t="shared" si="8"/>
        <v>-57315</v>
      </c>
      <c r="J40" s="34" t="s">
        <v>12</v>
      </c>
      <c r="K40" s="4"/>
      <c r="L40" s="94">
        <f t="shared" si="9"/>
        <v>-4577</v>
      </c>
      <c r="M40" s="45"/>
      <c r="N40" s="35">
        <f t="shared" si="10"/>
        <v>-5.836074771121815</v>
      </c>
      <c r="O40" s="45"/>
      <c r="P40" s="36">
        <f t="shared" si="11"/>
        <v>-0.007156546587413971</v>
      </c>
      <c r="Q40" s="37"/>
    </row>
    <row r="41" spans="1:17" ht="15" customHeight="1">
      <c r="A41" s="34" t="s">
        <v>13</v>
      </c>
      <c r="B41" s="94">
        <v>1986918</v>
      </c>
      <c r="C41" s="1"/>
      <c r="D41" s="2">
        <f t="shared" si="6"/>
        <v>15.81380800592147</v>
      </c>
      <c r="E41" s="1"/>
      <c r="F41" s="94">
        <v>439692</v>
      </c>
      <c r="G41" s="1"/>
      <c r="H41" s="2">
        <f t="shared" si="7"/>
        <v>3.3879311022357053</v>
      </c>
      <c r="I41" s="94">
        <f t="shared" si="8"/>
        <v>1547226</v>
      </c>
      <c r="J41" s="34" t="s">
        <v>13</v>
      </c>
      <c r="K41" s="4"/>
      <c r="L41" s="94">
        <f t="shared" si="9"/>
        <v>-147928</v>
      </c>
      <c r="M41" s="45"/>
      <c r="N41" s="35">
        <f t="shared" si="10"/>
        <v>-33.643550485339745</v>
      </c>
      <c r="O41" s="45"/>
      <c r="P41" s="36">
        <f t="shared" si="11"/>
        <v>-0.23129858500829673</v>
      </c>
      <c r="Q41" s="37"/>
    </row>
    <row r="42" spans="1:17" ht="9.75" customHeight="1">
      <c r="A42" s="34"/>
      <c r="B42" s="94"/>
      <c r="C42" s="1"/>
      <c r="D42" s="2"/>
      <c r="E42" s="1"/>
      <c r="F42" s="94"/>
      <c r="G42" s="1"/>
      <c r="H42" s="2"/>
      <c r="I42" s="94"/>
      <c r="L42" s="94"/>
      <c r="N42" s="35"/>
      <c r="P42" s="36"/>
      <c r="Q42" s="37"/>
    </row>
    <row r="43" spans="1:17" ht="15">
      <c r="A43" s="14" t="s">
        <v>14</v>
      </c>
      <c r="B43" s="94">
        <f>SUM(B30:B41)</f>
        <v>12564450</v>
      </c>
      <c r="C43" s="1"/>
      <c r="D43" s="2">
        <f>B43*100/B$43</f>
        <v>100</v>
      </c>
      <c r="E43" s="1"/>
      <c r="F43" s="94">
        <f>SUM(F30:F41)</f>
        <v>12978186</v>
      </c>
      <c r="G43" s="1"/>
      <c r="H43" s="2">
        <f>F43*100/F$43</f>
        <v>100</v>
      </c>
      <c r="I43" s="94">
        <f>B43-F43</f>
        <v>-413736</v>
      </c>
      <c r="J43" s="14" t="s">
        <v>14</v>
      </c>
      <c r="K43" s="4"/>
      <c r="L43" s="94">
        <f>F24-F43</f>
        <v>-3125600</v>
      </c>
      <c r="M43" s="45"/>
      <c r="N43" s="35">
        <f>F24*100/F43-100</f>
        <v>-24.08348901764853</v>
      </c>
      <c r="O43" s="45"/>
      <c r="P43" s="36">
        <f>+L43/$F$45*100</f>
        <v>-4.887153597033233</v>
      </c>
      <c r="Q43" s="37"/>
    </row>
    <row r="44" spans="1:17" ht="15">
      <c r="A44" s="14" t="s">
        <v>15</v>
      </c>
      <c r="B44" s="94">
        <f>B45-B43</f>
        <v>42122023</v>
      </c>
      <c r="C44" s="1"/>
      <c r="D44" s="2"/>
      <c r="E44" s="1"/>
      <c r="F44" s="94">
        <f>F45-F43</f>
        <v>50977242</v>
      </c>
      <c r="G44" s="1"/>
      <c r="H44" s="1"/>
      <c r="I44" s="94">
        <f>B44-F44</f>
        <v>-8855219</v>
      </c>
      <c r="J44" s="14" t="s">
        <v>15</v>
      </c>
      <c r="K44" s="4"/>
      <c r="L44" s="94">
        <f>F25-F44</f>
        <v>-6863880</v>
      </c>
      <c r="M44" s="45"/>
      <c r="N44" s="35">
        <f>F25*100/F44-100</f>
        <v>-13.464596613524122</v>
      </c>
      <c r="O44" s="45"/>
      <c r="P44" s="36">
        <f>+L44/$F$45*100</f>
        <v>-10.732286867034961</v>
      </c>
      <c r="Q44" s="37"/>
    </row>
    <row r="45" spans="1:17" ht="15">
      <c r="A45" s="14" t="s">
        <v>16</v>
      </c>
      <c r="B45" s="94">
        <v>54686473</v>
      </c>
      <c r="C45" s="1"/>
      <c r="D45" s="1"/>
      <c r="E45" s="1"/>
      <c r="F45" s="94">
        <v>63955428</v>
      </c>
      <c r="G45" s="1"/>
      <c r="H45" s="1"/>
      <c r="I45" s="94">
        <f>B45-F45</f>
        <v>-9268955</v>
      </c>
      <c r="J45" s="14" t="s">
        <v>16</v>
      </c>
      <c r="K45" s="4"/>
      <c r="L45" s="94">
        <f>F26-F45</f>
        <v>-9989480</v>
      </c>
      <c r="M45" s="45"/>
      <c r="N45" s="35">
        <f>F26*100/F45-100</f>
        <v>-15.619440464068191</v>
      </c>
      <c r="O45" s="45"/>
      <c r="P45" s="36">
        <f>+L45/$F$45*100</f>
        <v>-15.619440464068193</v>
      </c>
      <c r="Q45" s="37"/>
    </row>
    <row r="46" spans="1:17" ht="15.75" thickBot="1">
      <c r="A46" s="14"/>
      <c r="B46" s="38"/>
      <c r="C46" s="1"/>
      <c r="D46" s="1"/>
      <c r="E46" s="1"/>
      <c r="F46" s="46"/>
      <c r="G46" s="1"/>
      <c r="H46" s="1"/>
      <c r="I46" s="47"/>
      <c r="J46" s="19"/>
      <c r="K46" s="4"/>
      <c r="L46" s="46"/>
      <c r="M46" s="45"/>
      <c r="N46" s="48"/>
      <c r="O46" s="45"/>
      <c r="P46" s="48"/>
      <c r="Q46" s="37"/>
    </row>
    <row r="47" spans="1:16" ht="6" customHeight="1">
      <c r="A47" s="49"/>
      <c r="B47" s="50"/>
      <c r="C47" s="51"/>
      <c r="D47" s="51"/>
      <c r="E47" s="51"/>
      <c r="F47" s="52"/>
      <c r="G47" s="51"/>
      <c r="H47" s="51"/>
      <c r="I47" s="51"/>
      <c r="J47" s="49"/>
      <c r="K47" s="52"/>
      <c r="L47" s="52"/>
      <c r="M47" s="52"/>
      <c r="N47" s="52"/>
      <c r="O47" s="52"/>
      <c r="P47" s="52"/>
    </row>
    <row r="48" spans="1:16" ht="14.25">
      <c r="A48" s="108" t="s">
        <v>59</v>
      </c>
      <c r="C48" s="1"/>
      <c r="D48" s="1"/>
      <c r="E48" s="1"/>
      <c r="G48" s="1"/>
      <c r="H48" s="1"/>
      <c r="I48" s="1"/>
      <c r="J48" s="108" t="s">
        <v>59</v>
      </c>
      <c r="K48" s="4"/>
      <c r="L48" s="4"/>
      <c r="M48" s="4"/>
      <c r="N48" s="4"/>
      <c r="O48" s="4"/>
      <c r="P48" s="4"/>
    </row>
    <row r="49" spans="1:16" ht="14.25">
      <c r="A49" s="53" t="s">
        <v>26</v>
      </c>
      <c r="C49" s="1"/>
      <c r="D49" s="1"/>
      <c r="E49" s="1"/>
      <c r="G49" s="1"/>
      <c r="H49" s="1"/>
      <c r="I49" s="1"/>
      <c r="J49" s="53" t="s">
        <v>26</v>
      </c>
      <c r="K49" s="54"/>
      <c r="L49" s="54"/>
      <c r="M49" s="54"/>
      <c r="N49" s="54"/>
      <c r="O49" s="4"/>
      <c r="P49" s="4"/>
    </row>
    <row r="50" spans="1:16" ht="14.25">
      <c r="A50" s="53"/>
      <c r="C50" s="1"/>
      <c r="D50" s="1"/>
      <c r="E50" s="1"/>
      <c r="G50" s="1"/>
      <c r="H50" s="1"/>
      <c r="I50" s="1"/>
      <c r="J50" s="54" t="s">
        <v>34</v>
      </c>
      <c r="K50" s="4"/>
      <c r="L50" s="4"/>
      <c r="M50" s="4"/>
      <c r="N50" s="4"/>
      <c r="O50" s="4"/>
      <c r="P50" s="4"/>
    </row>
    <row r="51" spans="1:9" ht="14.25">
      <c r="A51" s="53"/>
      <c r="C51" s="1"/>
      <c r="D51" s="1"/>
      <c r="E51" s="1"/>
      <c r="G51" s="1"/>
      <c r="H51" s="1"/>
      <c r="I51" s="1"/>
    </row>
    <row r="52" spans="1:16" ht="16.5" customHeight="1">
      <c r="A52" s="10" t="s">
        <v>30</v>
      </c>
      <c r="C52" s="4"/>
      <c r="D52" s="4"/>
      <c r="E52" s="4"/>
      <c r="G52" s="4"/>
      <c r="H52" s="4"/>
      <c r="I52" s="4"/>
      <c r="J52" s="10" t="s">
        <v>32</v>
      </c>
      <c r="K52" s="4"/>
      <c r="L52" s="4"/>
      <c r="M52" s="4"/>
      <c r="N52" s="4"/>
      <c r="O52" s="4"/>
      <c r="P52" s="4"/>
    </row>
    <row r="53" spans="1:16" ht="16.5" customHeight="1">
      <c r="A53" s="10" t="s">
        <v>31</v>
      </c>
      <c r="C53" s="4"/>
      <c r="D53" s="4"/>
      <c r="E53" s="4"/>
      <c r="G53" s="4"/>
      <c r="H53" s="4"/>
      <c r="I53" s="4"/>
      <c r="J53" s="10" t="s">
        <v>31</v>
      </c>
      <c r="K53" s="4"/>
      <c r="L53" s="4"/>
      <c r="M53" s="4"/>
      <c r="N53" s="4"/>
      <c r="O53" s="4"/>
      <c r="P53" s="4"/>
    </row>
    <row r="54" spans="1:16" ht="14.25">
      <c r="A54" s="15" t="str">
        <f>+A3</f>
        <v>Enero-diciembre 2014-2015</v>
      </c>
      <c r="C54" s="4"/>
      <c r="D54" s="4"/>
      <c r="E54" s="4"/>
      <c r="G54" s="4"/>
      <c r="H54" s="4"/>
      <c r="I54" s="4"/>
      <c r="J54" s="15" t="str">
        <f>+A3</f>
        <v>Enero-diciembre 2014-2015</v>
      </c>
      <c r="K54" s="4"/>
      <c r="L54" s="4"/>
      <c r="M54" s="4"/>
      <c r="N54" s="4"/>
      <c r="O54" s="4"/>
      <c r="P54" s="4"/>
    </row>
    <row r="55" spans="1:16" ht="14.25">
      <c r="A55" s="19" t="s">
        <v>2</v>
      </c>
      <c r="C55" s="4"/>
      <c r="D55" s="4"/>
      <c r="E55" s="4"/>
      <c r="G55" s="4"/>
      <c r="H55" s="4"/>
      <c r="I55" s="4"/>
      <c r="J55" s="19" t="s">
        <v>33</v>
      </c>
      <c r="K55" s="4"/>
      <c r="L55" s="4"/>
      <c r="M55" s="4"/>
      <c r="N55" s="4"/>
      <c r="O55" s="4"/>
      <c r="P55" s="4"/>
    </row>
    <row r="56" spans="1:16" ht="10.5" customHeight="1" thickBot="1">
      <c r="A56" s="22"/>
      <c r="B56" s="21"/>
      <c r="C56" s="22"/>
      <c r="D56" s="22"/>
      <c r="E56" s="22"/>
      <c r="F56" s="22"/>
      <c r="G56" s="22"/>
      <c r="H56" s="22"/>
      <c r="I56" s="22"/>
      <c r="J56" s="55"/>
      <c r="K56" s="55"/>
      <c r="L56" s="55"/>
      <c r="M56" s="55"/>
      <c r="N56" s="55"/>
      <c r="O56" s="55"/>
      <c r="P56" s="55"/>
    </row>
    <row r="57" spans="1:16" s="4" customFormat="1" ht="18" customHeight="1" thickBot="1">
      <c r="A57" s="84" t="s">
        <v>21</v>
      </c>
      <c r="B57" s="75" t="str">
        <f>+B6</f>
        <v>EXPORTACIÓN (FOB)</v>
      </c>
      <c r="C57" s="76"/>
      <c r="D57" s="76"/>
      <c r="E57" s="77"/>
      <c r="F57" s="78" t="str">
        <f>+F6</f>
        <v>IMPORTACIÓN (CIF)</v>
      </c>
      <c r="G57" s="76"/>
      <c r="H57" s="76"/>
      <c r="I57" s="100" t="s">
        <v>7</v>
      </c>
      <c r="J57" s="79" t="s">
        <v>21</v>
      </c>
      <c r="K57" s="83"/>
      <c r="L57" s="85" t="str">
        <f>+L6</f>
        <v>VARIACIÓN 2014-2015</v>
      </c>
      <c r="M57" s="85"/>
      <c r="N57" s="85"/>
      <c r="O57" s="83"/>
      <c r="P57" s="104" t="s">
        <v>39</v>
      </c>
    </row>
    <row r="58" spans="1:16" s="4" customFormat="1" ht="15.75" thickBot="1">
      <c r="A58" s="84" t="s">
        <v>22</v>
      </c>
      <c r="B58" s="82" t="s">
        <v>0</v>
      </c>
      <c r="C58" s="83"/>
      <c r="D58" s="79" t="s">
        <v>40</v>
      </c>
      <c r="E58" s="83"/>
      <c r="F58" s="84" t="s">
        <v>0</v>
      </c>
      <c r="G58" s="83"/>
      <c r="H58" s="79" t="s">
        <v>40</v>
      </c>
      <c r="I58" s="101"/>
      <c r="J58" s="86" t="s">
        <v>22</v>
      </c>
      <c r="K58" s="83"/>
      <c r="L58" s="79" t="s">
        <v>0</v>
      </c>
      <c r="M58" s="83"/>
      <c r="N58" s="79" t="s">
        <v>1</v>
      </c>
      <c r="O58" s="83"/>
      <c r="P58" s="105"/>
    </row>
    <row r="59" spans="1:16" ht="13.5" customHeight="1">
      <c r="A59" s="52"/>
      <c r="B59" s="50"/>
      <c r="C59" s="52"/>
      <c r="D59" s="52"/>
      <c r="E59" s="52"/>
      <c r="F59" s="52"/>
      <c r="G59" s="52"/>
      <c r="H59" s="52"/>
      <c r="I59" s="52"/>
      <c r="J59" s="25"/>
      <c r="K59" s="25"/>
      <c r="L59" s="25"/>
      <c r="M59" s="25"/>
      <c r="N59" s="26"/>
      <c r="O59" s="25"/>
      <c r="P59" s="25"/>
    </row>
    <row r="60" spans="1:16" ht="15">
      <c r="A60" s="32" t="str">
        <f>+A9</f>
        <v>Enero-diciembre 2015</v>
      </c>
      <c r="B60" s="56"/>
      <c r="C60" s="57"/>
      <c r="D60" s="58"/>
      <c r="E60" s="58"/>
      <c r="F60" s="58"/>
      <c r="G60" s="58"/>
      <c r="H60" s="58"/>
      <c r="I60" s="58"/>
      <c r="J60" s="32" t="s">
        <v>3</v>
      </c>
      <c r="K60" s="32"/>
      <c r="L60" s="59"/>
      <c r="M60" s="32"/>
      <c r="N60" s="32"/>
      <c r="O60" s="32"/>
      <c r="P60" s="32"/>
    </row>
    <row r="61" spans="1:16" ht="12.75" customHeight="1">
      <c r="A61" s="4"/>
      <c r="C61" s="4"/>
      <c r="D61" s="4"/>
      <c r="E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8" ht="15">
      <c r="A62" s="14" t="s">
        <v>9</v>
      </c>
      <c r="B62" s="94">
        <f>B24</f>
        <v>9576369</v>
      </c>
      <c r="C62" s="4"/>
      <c r="D62" s="3">
        <f>B62*100/B78</f>
        <v>26.853180843652034</v>
      </c>
      <c r="E62" s="4"/>
      <c r="F62" s="94">
        <f>F24</f>
        <v>9852586</v>
      </c>
      <c r="G62" s="4"/>
      <c r="H62" s="3">
        <f>F62*100/F78</f>
        <v>18.25704238532046</v>
      </c>
      <c r="I62" s="94">
        <f>B62-F62</f>
        <v>-276217</v>
      </c>
      <c r="J62" s="14" t="s">
        <v>9</v>
      </c>
      <c r="K62" s="4"/>
      <c r="L62" s="94">
        <f>B62-B82</f>
        <v>-2988081</v>
      </c>
      <c r="M62" s="45"/>
      <c r="N62" s="35">
        <f>B62*100/B82-100</f>
        <v>-23.78202786433151</v>
      </c>
      <c r="O62" s="60"/>
      <c r="P62" s="36">
        <f>+L62/$B$45*100</f>
        <v>-5.464022154070898</v>
      </c>
      <c r="Q62" s="74"/>
      <c r="R62" s="5"/>
    </row>
    <row r="63" spans="1:18" ht="14.25">
      <c r="A63" s="19" t="s">
        <v>56</v>
      </c>
      <c r="B63" s="94">
        <v>3041565</v>
      </c>
      <c r="C63" s="4"/>
      <c r="D63" s="3">
        <f>+B63/B$78*100</f>
        <v>8.528879264439631</v>
      </c>
      <c r="E63" s="4"/>
      <c r="F63" s="94">
        <f>40044+252958+49069+201313-18-5</f>
        <v>543361</v>
      </c>
      <c r="G63" s="4"/>
      <c r="H63" s="3">
        <f>+F63/F$78*100</f>
        <v>1.006858991896149</v>
      </c>
      <c r="I63" s="94">
        <f>B63-F63</f>
        <v>2498204</v>
      </c>
      <c r="J63" s="19" t="s">
        <v>56</v>
      </c>
      <c r="K63" s="4"/>
      <c r="L63" s="94">
        <f>B63-B83</f>
        <v>-750440</v>
      </c>
      <c r="M63" s="45"/>
      <c r="N63" s="35">
        <f>B63*100/B83-100</f>
        <v>-19.790058293699502</v>
      </c>
      <c r="O63" s="60"/>
      <c r="P63" s="36">
        <f>+L63/$B$45*100</f>
        <v>-1.3722589130953828</v>
      </c>
      <c r="Q63" s="74"/>
      <c r="R63" s="5"/>
    </row>
    <row r="64" spans="1:20" ht="14.25">
      <c r="A64" s="4"/>
      <c r="B64" s="94"/>
      <c r="C64" s="4"/>
      <c r="D64" s="3"/>
      <c r="E64" s="4"/>
      <c r="F64" s="94"/>
      <c r="G64" s="4"/>
      <c r="H64" s="3"/>
      <c r="I64" s="94"/>
      <c r="J64" s="4"/>
      <c r="K64" s="4"/>
      <c r="L64" s="94"/>
      <c r="M64" s="45"/>
      <c r="N64" s="35"/>
      <c r="O64" s="60"/>
      <c r="P64" s="36"/>
      <c r="Q64" s="74"/>
      <c r="R64" s="88"/>
      <c r="T64" s="87"/>
    </row>
    <row r="65" spans="1:20" ht="14.25">
      <c r="A65" s="19" t="s">
        <v>53</v>
      </c>
      <c r="B65" s="94">
        <v>417025</v>
      </c>
      <c r="C65" s="4"/>
      <c r="D65" s="3">
        <f>B65*100/B$78</f>
        <v>1.1693834835858967</v>
      </c>
      <c r="E65" s="4"/>
      <c r="F65" s="94">
        <v>876013</v>
      </c>
      <c r="G65" s="4"/>
      <c r="H65" s="3">
        <f>F65*100/F$78</f>
        <v>1.6232699182825436</v>
      </c>
      <c r="I65" s="94">
        <f>B65-F65</f>
        <v>-458988</v>
      </c>
      <c r="J65" s="19" t="s">
        <v>53</v>
      </c>
      <c r="K65" s="4"/>
      <c r="L65" s="94">
        <f>B65-B85</f>
        <v>-247480</v>
      </c>
      <c r="M65" s="45"/>
      <c r="N65" s="35">
        <f>B65*100/$B85-100</f>
        <v>-37.24275964815916</v>
      </c>
      <c r="O65" s="60"/>
      <c r="P65" s="36">
        <f>+L65/$B$45*100</f>
        <v>-0.45254335564848</v>
      </c>
      <c r="Q65" s="74"/>
      <c r="R65" s="5"/>
      <c r="T65" s="87"/>
    </row>
    <row r="66" spans="1:20" ht="14.25">
      <c r="A66" s="19" t="s">
        <v>41</v>
      </c>
      <c r="B66" s="94">
        <f>50+9815342</f>
        <v>9815392</v>
      </c>
      <c r="C66" s="4"/>
      <c r="D66" s="3">
        <f>B66*100/B$78</f>
        <v>27.52342734781162</v>
      </c>
      <c r="E66" s="4"/>
      <c r="F66" s="94">
        <f>5+15556233</f>
        <v>15556238</v>
      </c>
      <c r="G66" s="4"/>
      <c r="H66" s="3">
        <f>F66*100/F$78</f>
        <v>28.82602562638203</v>
      </c>
      <c r="I66" s="94">
        <f>B66-F66</f>
        <v>-5740846</v>
      </c>
      <c r="J66" s="19" t="s">
        <v>44</v>
      </c>
      <c r="K66" s="4"/>
      <c r="L66" s="94">
        <f>B66-B86</f>
        <v>-4588352</v>
      </c>
      <c r="M66" s="45"/>
      <c r="N66" s="35">
        <f>B66*100/$B86-100</f>
        <v>-31.855273184527576</v>
      </c>
      <c r="O66" s="60"/>
      <c r="P66" s="36">
        <f>+L66/$B$45*100</f>
        <v>-8.390286936222784</v>
      </c>
      <c r="Q66" s="74"/>
      <c r="R66" s="5"/>
      <c r="T66" s="87"/>
    </row>
    <row r="67" spans="1:18" ht="14.25">
      <c r="A67" s="19"/>
      <c r="B67" s="94"/>
      <c r="C67" s="4"/>
      <c r="D67" s="3"/>
      <c r="E67" s="4"/>
      <c r="F67" s="94"/>
      <c r="G67" s="4"/>
      <c r="H67" s="3"/>
      <c r="I67" s="94"/>
      <c r="J67" s="19"/>
      <c r="K67" s="4"/>
      <c r="L67" s="94"/>
      <c r="M67" s="45"/>
      <c r="N67" s="35"/>
      <c r="O67" s="60"/>
      <c r="P67" s="36"/>
      <c r="Q67" s="74"/>
      <c r="R67" s="5"/>
    </row>
    <row r="68" spans="1:18" ht="14.25">
      <c r="A68" s="19" t="s">
        <v>45</v>
      </c>
      <c r="B68" s="94">
        <f>19223+5882051</f>
        <v>5901274</v>
      </c>
      <c r="C68" s="4"/>
      <c r="D68" s="3">
        <f>B68*100/B$78</f>
        <v>16.54781451403364</v>
      </c>
      <c r="E68" s="4"/>
      <c r="F68" s="94">
        <f>85348+8178649</f>
        <v>8263997</v>
      </c>
      <c r="G68" s="4"/>
      <c r="H68" s="3">
        <f>F68*100/F78</f>
        <v>15.313354636149448</v>
      </c>
      <c r="I68" s="94">
        <f>B68-F68</f>
        <v>-2362723</v>
      </c>
      <c r="J68" s="19" t="s">
        <v>45</v>
      </c>
      <c r="K68" s="4"/>
      <c r="L68" s="94">
        <f>B68-B88</f>
        <v>-3419871</v>
      </c>
      <c r="M68" s="45"/>
      <c r="N68" s="35">
        <f>B68*100/$B88-100</f>
        <v>-36.689387408950296</v>
      </c>
      <c r="O68" s="60"/>
      <c r="P68" s="36">
        <f>+L68/$B$45*100</f>
        <v>-6.253595838956372</v>
      </c>
      <c r="Q68" s="74"/>
      <c r="R68" s="5"/>
    </row>
    <row r="69" spans="1:18" ht="14.25">
      <c r="A69" s="4"/>
      <c r="B69" s="94"/>
      <c r="C69" s="4"/>
      <c r="D69" s="4"/>
      <c r="E69" s="4"/>
      <c r="F69" s="94"/>
      <c r="G69" s="4"/>
      <c r="H69" s="4"/>
      <c r="I69" s="94"/>
      <c r="J69" s="4"/>
      <c r="K69" s="4"/>
      <c r="L69" s="94"/>
      <c r="M69" s="45"/>
      <c r="N69" s="35"/>
      <c r="O69" s="60"/>
      <c r="P69" s="36"/>
      <c r="Q69" s="74"/>
      <c r="R69" s="5"/>
    </row>
    <row r="70" spans="1:18" ht="14.25">
      <c r="A70" s="19" t="s">
        <v>18</v>
      </c>
      <c r="B70" s="94">
        <v>519900</v>
      </c>
      <c r="C70" s="4"/>
      <c r="D70" s="3">
        <f>B70*100/B78</f>
        <v>1.4578561791650564</v>
      </c>
      <c r="E70" s="4"/>
      <c r="F70" s="94">
        <v>1226284</v>
      </c>
      <c r="G70" s="4"/>
      <c r="H70" s="3">
        <f>F70*100/F78</f>
        <v>2.2723292102642207</v>
      </c>
      <c r="I70" s="94">
        <f>B70-F70</f>
        <v>-706384</v>
      </c>
      <c r="J70" s="19" t="s">
        <v>18</v>
      </c>
      <c r="K70" s="4"/>
      <c r="L70" s="94">
        <f>B70-B90</f>
        <v>98996</v>
      </c>
      <c r="M70" s="45"/>
      <c r="N70" s="35">
        <f>B70*100/B90-100</f>
        <v>23.519852507935298</v>
      </c>
      <c r="O70" s="60"/>
      <c r="P70" s="36">
        <f>+L70/$B$45*100</f>
        <v>0.18102465668246698</v>
      </c>
      <c r="Q70" s="74"/>
      <c r="R70" s="5"/>
    </row>
    <row r="71" spans="1:18" ht="14.25">
      <c r="A71" s="19"/>
      <c r="B71" s="94"/>
      <c r="C71" s="4"/>
      <c r="D71" s="3"/>
      <c r="E71" s="4"/>
      <c r="F71" s="94"/>
      <c r="G71" s="4"/>
      <c r="H71" s="3"/>
      <c r="I71" s="94"/>
      <c r="J71" s="19"/>
      <c r="K71" s="4"/>
      <c r="L71" s="94"/>
      <c r="M71" s="45"/>
      <c r="N71" s="35"/>
      <c r="O71" s="60"/>
      <c r="P71" s="36"/>
      <c r="Q71" s="74"/>
      <c r="R71" s="5"/>
    </row>
    <row r="72" spans="1:18" ht="14.25">
      <c r="A72" s="19" t="s">
        <v>47</v>
      </c>
      <c r="B72" s="94">
        <f>66931+2097074</f>
        <v>2164005</v>
      </c>
      <c r="C72" s="4"/>
      <c r="D72" s="3">
        <f>B72*100/B78</f>
        <v>6.06810552220442</v>
      </c>
      <c r="E72" s="4"/>
      <c r="F72" s="94">
        <f>59520+10012837</f>
        <v>10072357</v>
      </c>
      <c r="G72" s="4"/>
      <c r="H72" s="3">
        <f>F72*100/F78</f>
        <v>18.66428252126693</v>
      </c>
      <c r="I72" s="94">
        <f>B72-F72</f>
        <v>-7908352</v>
      </c>
      <c r="J72" s="19" t="s">
        <v>50</v>
      </c>
      <c r="K72" s="4"/>
      <c r="L72" s="94">
        <f>B72-B92</f>
        <v>-3656217</v>
      </c>
      <c r="M72" s="45"/>
      <c r="N72" s="35">
        <f>B72*100/B92-100</f>
        <v>-62.81920174178923</v>
      </c>
      <c r="O72" s="60"/>
      <c r="P72" s="36">
        <f>+L72/$B$45*100</f>
        <v>-6.685779497975669</v>
      </c>
      <c r="Q72" s="74"/>
      <c r="R72" s="5"/>
    </row>
    <row r="73" spans="1:18" ht="14.25">
      <c r="A73" s="19"/>
      <c r="B73" s="94"/>
      <c r="C73" s="4"/>
      <c r="D73" s="3"/>
      <c r="E73" s="4"/>
      <c r="F73" s="94"/>
      <c r="G73" s="4"/>
      <c r="H73" s="3"/>
      <c r="I73" s="94"/>
      <c r="J73" s="19"/>
      <c r="K73" s="4"/>
      <c r="L73" s="94"/>
      <c r="M73" s="60"/>
      <c r="N73" s="35"/>
      <c r="O73" s="60"/>
      <c r="P73" s="36"/>
      <c r="Q73" s="74"/>
      <c r="R73" s="5"/>
    </row>
    <row r="74" spans="1:18" ht="14.25">
      <c r="A74" s="61" t="s">
        <v>42</v>
      </c>
      <c r="B74" s="94">
        <v>740288</v>
      </c>
      <c r="C74" s="4"/>
      <c r="D74" s="3">
        <f>B74*100/B78</f>
        <v>2.0758481153332204</v>
      </c>
      <c r="E74" s="4"/>
      <c r="F74" s="94">
        <f>522218+1154000+824259</f>
        <v>2500477</v>
      </c>
      <c r="G74" s="4"/>
      <c r="H74" s="3">
        <f>F74*100/F78</f>
        <v>4.633434772608831</v>
      </c>
      <c r="I74" s="94">
        <f>B74-F74</f>
        <v>-1760189</v>
      </c>
      <c r="J74" s="61" t="s">
        <v>43</v>
      </c>
      <c r="K74" s="4"/>
      <c r="L74" s="94">
        <f>B74-B94</f>
        <v>-129366</v>
      </c>
      <c r="M74" s="45"/>
      <c r="N74" s="35">
        <f>B74*100/B94-100</f>
        <v>-14.875571204180048</v>
      </c>
      <c r="O74" s="60"/>
      <c r="P74" s="36">
        <f>+L74/$B$45*100</f>
        <v>-0.2365594138791873</v>
      </c>
      <c r="Q74" s="74"/>
      <c r="R74" s="5"/>
    </row>
    <row r="75" spans="1:18" ht="14.25">
      <c r="A75" s="4"/>
      <c r="B75" s="94"/>
      <c r="C75" s="4"/>
      <c r="D75" s="3"/>
      <c r="E75" s="4"/>
      <c r="F75" s="94"/>
      <c r="G75" s="4"/>
      <c r="H75" s="3"/>
      <c r="I75" s="94"/>
      <c r="J75" s="19"/>
      <c r="K75" s="4"/>
      <c r="L75" s="94"/>
      <c r="M75" s="45"/>
      <c r="N75" s="35"/>
      <c r="O75" s="60"/>
      <c r="P75" s="36"/>
      <c r="Q75" s="74"/>
      <c r="R75" s="5"/>
    </row>
    <row r="76" spans="1:18" ht="14.25">
      <c r="A76" s="19" t="s">
        <v>24</v>
      </c>
      <c r="B76" s="94">
        <f>B78-SUM(B62:B74)</f>
        <v>3486136</v>
      </c>
      <c r="C76" s="4"/>
      <c r="D76" s="3">
        <f>B76*100/B78</f>
        <v>9.775504729774482</v>
      </c>
      <c r="E76" s="4"/>
      <c r="F76" s="94">
        <f>F78-SUM(F62:F74)</f>
        <v>5074635</v>
      </c>
      <c r="G76" s="4"/>
      <c r="H76" s="3">
        <f>F76*100/F78</f>
        <v>9.403401937829388</v>
      </c>
      <c r="I76" s="94">
        <f>B76-F76</f>
        <v>-1588499</v>
      </c>
      <c r="J76" s="19" t="s">
        <v>24</v>
      </c>
      <c r="K76" s="4"/>
      <c r="L76" s="94">
        <f>B76-B96</f>
        <v>-3343708</v>
      </c>
      <c r="M76" s="45"/>
      <c r="N76" s="35">
        <f>B76*100/B96-100</f>
        <v>-48.957311470071645</v>
      </c>
      <c r="O76" s="60"/>
      <c r="P76" s="36">
        <f>+L76/$B$45*100</f>
        <v>-6.114323737791611</v>
      </c>
      <c r="Q76" s="74"/>
      <c r="R76" s="5"/>
    </row>
    <row r="77" spans="1:18" ht="14.25">
      <c r="A77" s="4"/>
      <c r="B77" s="94"/>
      <c r="C77" s="4"/>
      <c r="D77" s="4"/>
      <c r="E77" s="4"/>
      <c r="F77" s="94"/>
      <c r="G77" s="4"/>
      <c r="H77" s="4"/>
      <c r="I77" s="94"/>
      <c r="J77" s="4"/>
      <c r="K77" s="4"/>
      <c r="L77" s="94"/>
      <c r="M77" s="45"/>
      <c r="N77" s="35"/>
      <c r="O77" s="60"/>
      <c r="P77" s="36"/>
      <c r="Q77" s="73"/>
      <c r="R77" s="5"/>
    </row>
    <row r="78" spans="1:18" ht="15">
      <c r="A78" s="14" t="s">
        <v>16</v>
      </c>
      <c r="B78" s="94">
        <f>B26</f>
        <v>35661954</v>
      </c>
      <c r="C78" s="4"/>
      <c r="D78" s="3">
        <f>SUM(D62:D76)</f>
        <v>100</v>
      </c>
      <c r="E78" s="4"/>
      <c r="F78" s="94">
        <f>F26</f>
        <v>53965948</v>
      </c>
      <c r="G78" s="4"/>
      <c r="H78" s="3">
        <f>SUM(H62:H76)</f>
        <v>100</v>
      </c>
      <c r="I78" s="94">
        <f>B78-F78</f>
        <v>-18303994</v>
      </c>
      <c r="J78" s="14" t="s">
        <v>16</v>
      </c>
      <c r="K78" s="4"/>
      <c r="L78" s="94">
        <f>B78-B98</f>
        <v>-19024519</v>
      </c>
      <c r="M78" s="45"/>
      <c r="N78" s="35">
        <f>B78*100/B98-100</f>
        <v>-34.78834519095791</v>
      </c>
      <c r="O78" s="60"/>
      <c r="P78" s="36">
        <f>+L78/$B$45*100</f>
        <v>-34.78834519095792</v>
      </c>
      <c r="Q78" s="73"/>
      <c r="R78" s="5"/>
    </row>
    <row r="79" spans="1:16" ht="12.75" customHeight="1">
      <c r="A79" s="4"/>
      <c r="B79" s="38"/>
      <c r="C79" s="4"/>
      <c r="D79" s="3"/>
      <c r="E79" s="4"/>
      <c r="F79" s="39"/>
      <c r="G79" s="4"/>
      <c r="H79" s="3"/>
      <c r="I79" s="39"/>
      <c r="J79" s="4"/>
      <c r="K79" s="4"/>
      <c r="L79" s="39"/>
      <c r="M79" s="4"/>
      <c r="N79" s="3"/>
      <c r="O79" s="4"/>
      <c r="P79" s="36"/>
    </row>
    <row r="80" spans="1:16" ht="15.75">
      <c r="A80" s="32" t="str">
        <f>+A28</f>
        <v>Enero-diciembre 2014</v>
      </c>
      <c r="B80" s="62"/>
      <c r="C80" s="57"/>
      <c r="D80" s="63"/>
      <c r="E80" s="58"/>
      <c r="F80" s="64"/>
      <c r="G80" s="58"/>
      <c r="H80" s="65"/>
      <c r="I80" s="64"/>
      <c r="J80" s="32" t="s">
        <v>17</v>
      </c>
      <c r="K80" s="32"/>
      <c r="L80" s="66"/>
      <c r="M80" s="32"/>
      <c r="N80" s="67"/>
      <c r="O80" s="32"/>
      <c r="P80" s="68"/>
    </row>
    <row r="81" spans="1:16" ht="12.75" customHeight="1">
      <c r="A81" s="4"/>
      <c r="B81" s="38"/>
      <c r="C81" s="4"/>
      <c r="D81" s="3"/>
      <c r="E81" s="4"/>
      <c r="F81" s="39"/>
      <c r="G81" s="4"/>
      <c r="H81" s="3"/>
      <c r="I81" s="39"/>
      <c r="J81" s="4"/>
      <c r="K81" s="4"/>
      <c r="L81" s="39"/>
      <c r="M81" s="4"/>
      <c r="N81" s="3"/>
      <c r="O81" s="4"/>
      <c r="P81" s="36"/>
    </row>
    <row r="82" spans="1:16" ht="15">
      <c r="A82" s="14" t="s">
        <v>9</v>
      </c>
      <c r="B82" s="94">
        <f>B43</f>
        <v>12564450</v>
      </c>
      <c r="C82" s="4"/>
      <c r="D82" s="3">
        <f>B82*100/B98</f>
        <v>22.975425751081076</v>
      </c>
      <c r="E82" s="4"/>
      <c r="F82" s="94">
        <f>F43</f>
        <v>12978186</v>
      </c>
      <c r="G82" s="4"/>
      <c r="H82" s="3">
        <f>F82*100/F98</f>
        <v>20.29254811647887</v>
      </c>
      <c r="I82" s="94">
        <f>B82-F82</f>
        <v>-413736</v>
      </c>
      <c r="J82" s="14" t="s">
        <v>9</v>
      </c>
      <c r="K82" s="4"/>
      <c r="L82" s="94">
        <f>F62-F82</f>
        <v>-3125600</v>
      </c>
      <c r="M82" s="60"/>
      <c r="N82" s="35">
        <f>F62*100/F82-100</f>
        <v>-24.08348901764853</v>
      </c>
      <c r="O82" s="60"/>
      <c r="P82" s="36">
        <f>+L82/$F$45*100</f>
        <v>-4.887153597033233</v>
      </c>
    </row>
    <row r="83" spans="1:16" ht="14.25">
      <c r="A83" s="19" t="s">
        <v>56</v>
      </c>
      <c r="B83" s="94">
        <v>3792005</v>
      </c>
      <c r="C83" s="4"/>
      <c r="D83" s="3">
        <f>+B83/B$98*100</f>
        <v>6.934082218101724</v>
      </c>
      <c r="E83" s="4"/>
      <c r="F83" s="94">
        <v>777207</v>
      </c>
      <c r="G83" s="4"/>
      <c r="H83" s="3">
        <f>+F83/F$98*100</f>
        <v>1.2152322708246124</v>
      </c>
      <c r="I83" s="94">
        <f>B83-F83</f>
        <v>3014798</v>
      </c>
      <c r="J83" s="19" t="s">
        <v>56</v>
      </c>
      <c r="K83" s="4"/>
      <c r="L83" s="94">
        <f>F63-F83</f>
        <v>-233846</v>
      </c>
      <c r="M83" s="60"/>
      <c r="N83" s="35">
        <f>F63*100/F83-100</f>
        <v>-30.087994575447723</v>
      </c>
      <c r="O83" s="60"/>
      <c r="P83" s="36">
        <f>+L83/$F$45*100</f>
        <v>-0.3656390197247996</v>
      </c>
    </row>
    <row r="84" spans="1:16" ht="14.25">
      <c r="A84" s="4"/>
      <c r="B84" s="94"/>
      <c r="C84" s="4"/>
      <c r="D84" s="3"/>
      <c r="E84" s="4"/>
      <c r="F84" s="94"/>
      <c r="G84" s="4"/>
      <c r="H84" s="3"/>
      <c r="I84" s="94"/>
      <c r="J84" s="4"/>
      <c r="K84" s="4"/>
      <c r="L84" s="94"/>
      <c r="M84" s="60"/>
      <c r="N84" s="35"/>
      <c r="O84" s="60"/>
      <c r="P84" s="36"/>
    </row>
    <row r="85" spans="1:17" ht="14.25">
      <c r="A85" s="19" t="s">
        <v>53</v>
      </c>
      <c r="B85" s="94">
        <v>664505</v>
      </c>
      <c r="C85" s="4"/>
      <c r="D85" s="3">
        <f>B85*100/B$98</f>
        <v>1.2151176763584661</v>
      </c>
      <c r="E85" s="4"/>
      <c r="F85" s="94">
        <v>1163528</v>
      </c>
      <c r="G85" s="4"/>
      <c r="H85" s="3">
        <f>F85*100/F$98</f>
        <v>1.8192795144768634</v>
      </c>
      <c r="I85" s="94">
        <f>B85-F85</f>
        <v>-499023</v>
      </c>
      <c r="J85" s="19" t="s">
        <v>53</v>
      </c>
      <c r="K85" s="4"/>
      <c r="L85" s="94">
        <f>F65-F85</f>
        <v>-287515</v>
      </c>
      <c r="M85" s="60"/>
      <c r="N85" s="35">
        <f>F65*100/F85-100</f>
        <v>-24.71062148912617</v>
      </c>
      <c r="O85" s="60"/>
      <c r="P85" s="36">
        <f>+L85/$F$45*100</f>
        <v>-0.4495552746515902</v>
      </c>
      <c r="Q85" s="37"/>
    </row>
    <row r="86" spans="1:17" ht="14.25">
      <c r="A86" s="19" t="s">
        <v>41</v>
      </c>
      <c r="B86" s="94">
        <f>251+14403493</f>
        <v>14403744</v>
      </c>
      <c r="C86" s="4"/>
      <c r="D86" s="3">
        <f>B86*100/B$98</f>
        <v>26.338769369895186</v>
      </c>
      <c r="E86" s="4"/>
      <c r="F86" s="94">
        <v>18261479</v>
      </c>
      <c r="G86" s="4"/>
      <c r="H86" s="3">
        <f>F86*100/F$98</f>
        <v>28.553446628486327</v>
      </c>
      <c r="I86" s="94">
        <f>B86-F86</f>
        <v>-3857735</v>
      </c>
      <c r="J86" s="19" t="s">
        <v>44</v>
      </c>
      <c r="K86" s="4"/>
      <c r="L86" s="94">
        <f>F66-F86</f>
        <v>-2705241</v>
      </c>
      <c r="M86" s="60"/>
      <c r="N86" s="35">
        <f>F66*100/F86-100</f>
        <v>-14.813920603035498</v>
      </c>
      <c r="O86" s="60"/>
      <c r="P86" s="36">
        <f>+L86/$F$45*100</f>
        <v>-4.22988491297408</v>
      </c>
      <c r="Q86" s="37"/>
    </row>
    <row r="87" spans="1:16" ht="14.25">
      <c r="A87" s="4"/>
      <c r="B87" s="94"/>
      <c r="C87" s="4"/>
      <c r="D87" s="3"/>
      <c r="E87" s="4"/>
      <c r="F87" s="94"/>
      <c r="G87" s="4"/>
      <c r="H87" s="3"/>
      <c r="I87" s="94"/>
      <c r="J87" s="4"/>
      <c r="K87" s="4"/>
      <c r="L87" s="94"/>
      <c r="M87" s="60"/>
      <c r="N87" s="35"/>
      <c r="O87" s="60"/>
      <c r="P87" s="36"/>
    </row>
    <row r="88" spans="1:17" ht="14.25">
      <c r="A88" s="19" t="s">
        <v>46</v>
      </c>
      <c r="B88" s="94">
        <f>13310+9307835</f>
        <v>9321145</v>
      </c>
      <c r="C88" s="4"/>
      <c r="D88" s="3">
        <f>B88*100/B98</f>
        <v>17.044699518288553</v>
      </c>
      <c r="E88" s="4"/>
      <c r="F88" s="94">
        <f>8326+8735773</f>
        <v>8744099</v>
      </c>
      <c r="G88" s="4"/>
      <c r="H88" s="3">
        <f>F88*100/F98</f>
        <v>13.672176503923952</v>
      </c>
      <c r="I88" s="94">
        <f>B88-F88</f>
        <v>577046</v>
      </c>
      <c r="J88" s="19" t="s">
        <v>46</v>
      </c>
      <c r="K88" s="4"/>
      <c r="L88" s="94">
        <f>F68-F88</f>
        <v>-480102</v>
      </c>
      <c r="M88" s="60"/>
      <c r="N88" s="35">
        <f>F68*100/F88-100</f>
        <v>-5.490582849073419</v>
      </c>
      <c r="O88" s="60"/>
      <c r="P88" s="36">
        <f>+L88/$F$45*100</f>
        <v>-0.7506821782194938</v>
      </c>
      <c r="Q88" s="37"/>
    </row>
    <row r="89" spans="1:16" ht="14.25">
      <c r="A89" s="4"/>
      <c r="B89" s="94"/>
      <c r="C89" s="4"/>
      <c r="D89" s="4"/>
      <c r="E89" s="4"/>
      <c r="F89" s="94"/>
      <c r="G89" s="4"/>
      <c r="H89" s="4"/>
      <c r="I89" s="94"/>
      <c r="J89" s="4"/>
      <c r="K89" s="4"/>
      <c r="L89" s="94"/>
      <c r="M89" s="60"/>
      <c r="N89" s="35"/>
      <c r="O89" s="60"/>
      <c r="P89" s="36"/>
    </row>
    <row r="90" spans="1:17" ht="14.25">
      <c r="A90" s="19" t="s">
        <v>18</v>
      </c>
      <c r="B90" s="94">
        <v>420904</v>
      </c>
      <c r="C90" s="4"/>
      <c r="D90" s="3">
        <f>B90*100/B98</f>
        <v>0.7696674824869397</v>
      </c>
      <c r="E90" s="4"/>
      <c r="F90" s="94">
        <v>1524050</v>
      </c>
      <c r="G90" s="4"/>
      <c r="H90" s="3">
        <f>F90*100/F98</f>
        <v>2.382987727015133</v>
      </c>
      <c r="I90" s="94">
        <f>B90-F90</f>
        <v>-1103146</v>
      </c>
      <c r="J90" s="19" t="s">
        <v>18</v>
      </c>
      <c r="K90" s="4"/>
      <c r="L90" s="94">
        <f>F70-F90</f>
        <v>-297766</v>
      </c>
      <c r="M90" s="60"/>
      <c r="N90" s="35">
        <f>F70*100/F90-100</f>
        <v>-19.537810439290055</v>
      </c>
      <c r="O90" s="60"/>
      <c r="P90" s="36">
        <f>+L90/$F$45*100</f>
        <v>-0.4655836248957633</v>
      </c>
      <c r="Q90" s="37"/>
    </row>
    <row r="91" spans="1:16" ht="14.25">
      <c r="A91" s="19"/>
      <c r="B91" s="94"/>
      <c r="C91" s="4"/>
      <c r="D91" s="3"/>
      <c r="E91" s="4"/>
      <c r="F91" s="94"/>
      <c r="G91" s="4"/>
      <c r="H91" s="3"/>
      <c r="I91" s="94"/>
      <c r="J91" s="19"/>
      <c r="K91" s="4"/>
      <c r="L91" s="94"/>
      <c r="M91" s="60"/>
      <c r="N91" s="35"/>
      <c r="O91" s="60"/>
      <c r="P91" s="36"/>
    </row>
    <row r="92" spans="1:16" ht="14.25">
      <c r="A92" s="19" t="s">
        <v>47</v>
      </c>
      <c r="B92" s="94">
        <f>63139+5757083</f>
        <v>5820222</v>
      </c>
      <c r="C92" s="4"/>
      <c r="D92" s="3">
        <f>B92*100/B98</f>
        <v>10.642891524564035</v>
      </c>
      <c r="E92" s="4"/>
      <c r="F92" s="94">
        <f>80637+11766953</f>
        <v>11847590</v>
      </c>
      <c r="G92" s="4"/>
      <c r="H92" s="3">
        <f>F92*100/F98</f>
        <v>18.524760713039086</v>
      </c>
      <c r="I92" s="94">
        <f>B92-F92</f>
        <v>-6027368</v>
      </c>
      <c r="J92" s="19" t="s">
        <v>50</v>
      </c>
      <c r="K92" s="4"/>
      <c r="L92" s="94">
        <f>F72-F92</f>
        <v>-1775233</v>
      </c>
      <c r="M92" s="60"/>
      <c r="N92" s="35">
        <f>F72*100/F92-100</f>
        <v>-14.98391656024559</v>
      </c>
      <c r="O92" s="60"/>
      <c r="P92" s="36">
        <f>+L92/$F$45*100</f>
        <v>-2.775734688226932</v>
      </c>
    </row>
    <row r="93" spans="1:16" ht="14.25">
      <c r="A93" s="19"/>
      <c r="B93" s="94"/>
      <c r="C93" s="4"/>
      <c r="D93" s="3"/>
      <c r="E93" s="4"/>
      <c r="F93" s="94"/>
      <c r="G93" s="4"/>
      <c r="H93" s="3"/>
      <c r="I93" s="94"/>
      <c r="J93" s="19"/>
      <c r="K93" s="4"/>
      <c r="L93" s="94"/>
      <c r="M93" s="60"/>
      <c r="N93" s="35"/>
      <c r="O93" s="60"/>
      <c r="P93" s="36"/>
    </row>
    <row r="94" spans="1:16" ht="14.25">
      <c r="A94" s="61" t="s">
        <v>42</v>
      </c>
      <c r="B94" s="94">
        <v>869654</v>
      </c>
      <c r="C94" s="4"/>
      <c r="D94" s="3">
        <f>B94*100/B98</f>
        <v>1.5902543212102926</v>
      </c>
      <c r="E94" s="4"/>
      <c r="F94" s="94">
        <v>3116191</v>
      </c>
      <c r="G94" s="4"/>
      <c r="H94" s="3">
        <f>F94*100/F98</f>
        <v>4.872441788678203</v>
      </c>
      <c r="I94" s="94">
        <f>B94-F94</f>
        <v>-2246537</v>
      </c>
      <c r="J94" s="61" t="s">
        <v>43</v>
      </c>
      <c r="K94" s="4"/>
      <c r="L94" s="94">
        <f>F74-F94</f>
        <v>-615714</v>
      </c>
      <c r="M94" s="60"/>
      <c r="N94" s="35">
        <f>F74*100/F94-100</f>
        <v>-19.758544967237242</v>
      </c>
      <c r="O94" s="60"/>
      <c r="P94" s="36">
        <f>+L94/$F$45*100</f>
        <v>-0.9627236018184415</v>
      </c>
    </row>
    <row r="95" spans="1:16" ht="14.25">
      <c r="A95" s="4"/>
      <c r="B95" s="94"/>
      <c r="C95" s="4"/>
      <c r="D95" s="3"/>
      <c r="E95" s="4"/>
      <c r="F95" s="94"/>
      <c r="G95" s="4"/>
      <c r="H95" s="3"/>
      <c r="I95" s="94"/>
      <c r="J95" s="19"/>
      <c r="K95" s="4"/>
      <c r="L95" s="94"/>
      <c r="M95" s="60"/>
      <c r="N95" s="35"/>
      <c r="O95" s="60"/>
      <c r="P95" s="36"/>
    </row>
    <row r="96" spans="1:16" ht="14.25">
      <c r="A96" s="19" t="s">
        <v>24</v>
      </c>
      <c r="B96" s="94">
        <f>B98-SUM(B82:B94)</f>
        <v>6829844</v>
      </c>
      <c r="C96" s="4"/>
      <c r="D96" s="3">
        <f>B96*100/B98</f>
        <v>12.489092138013728</v>
      </c>
      <c r="E96" s="4"/>
      <c r="F96" s="94">
        <f>F98-SUM(F82:F94)</f>
        <v>5543098</v>
      </c>
      <c r="G96" s="4"/>
      <c r="H96" s="3">
        <f>F96*100/F98</f>
        <v>8.667126737076954</v>
      </c>
      <c r="I96" s="94">
        <f>B96-F96</f>
        <v>1286746</v>
      </c>
      <c r="J96" s="19" t="s">
        <v>24</v>
      </c>
      <c r="K96" s="4"/>
      <c r="L96" s="94">
        <f>F76-F96</f>
        <v>-468463</v>
      </c>
      <c r="M96" s="60"/>
      <c r="N96" s="35">
        <f>F76*100/F96-100</f>
        <v>-8.451284823035778</v>
      </c>
      <c r="O96" s="60"/>
      <c r="P96" s="36">
        <f>+L96/$F$45*100</f>
        <v>-0.732483566523861</v>
      </c>
    </row>
    <row r="97" spans="1:16" ht="14.25">
      <c r="A97" s="4"/>
      <c r="B97" s="94"/>
      <c r="C97" s="4"/>
      <c r="D97" s="4"/>
      <c r="E97" s="4"/>
      <c r="F97" s="94"/>
      <c r="G97" s="4"/>
      <c r="H97" s="4"/>
      <c r="I97" s="94"/>
      <c r="J97" s="4"/>
      <c r="K97" s="4"/>
      <c r="L97" s="94"/>
      <c r="M97" s="60"/>
      <c r="N97" s="35"/>
      <c r="O97" s="60"/>
      <c r="P97" s="36"/>
    </row>
    <row r="98" spans="1:16" ht="15">
      <c r="A98" s="14" t="s">
        <v>16</v>
      </c>
      <c r="B98" s="94">
        <f>B45</f>
        <v>54686473</v>
      </c>
      <c r="C98" s="4"/>
      <c r="D98" s="3">
        <f>SUM(D82:D96)</f>
        <v>100</v>
      </c>
      <c r="E98" s="4"/>
      <c r="F98" s="94">
        <f>F45</f>
        <v>63955428</v>
      </c>
      <c r="G98" s="4"/>
      <c r="H98" s="3">
        <f>SUM(H82:H96)</f>
        <v>100</v>
      </c>
      <c r="I98" s="94">
        <f>B98-F98</f>
        <v>-9268955</v>
      </c>
      <c r="J98" s="14" t="s">
        <v>16</v>
      </c>
      <c r="K98" s="4"/>
      <c r="L98" s="94">
        <f>F78-F98</f>
        <v>-9989480</v>
      </c>
      <c r="M98" s="60"/>
      <c r="N98" s="35">
        <f>F78*100/F98-100</f>
        <v>-15.619440464068191</v>
      </c>
      <c r="O98" s="60"/>
      <c r="P98" s="36">
        <f>+L98/$F$45*100</f>
        <v>-15.619440464068193</v>
      </c>
    </row>
    <row r="99" spans="1:16" ht="15.75" thickBot="1">
      <c r="A99" s="14"/>
      <c r="B99" s="38"/>
      <c r="C99" s="4"/>
      <c r="D99" s="3"/>
      <c r="E99" s="4"/>
      <c r="F99" s="46"/>
      <c r="G99" s="4"/>
      <c r="H99" s="3"/>
      <c r="I99" s="46"/>
      <c r="J99" s="19"/>
      <c r="K99" s="4"/>
      <c r="L99" s="46"/>
      <c r="M99" s="60"/>
      <c r="N99" s="48"/>
      <c r="O99" s="60"/>
      <c r="P99" s="48"/>
    </row>
    <row r="100" spans="1:16" ht="6" customHeight="1">
      <c r="A100" s="49"/>
      <c r="B100" s="50"/>
      <c r="C100" s="52"/>
      <c r="D100" s="52"/>
      <c r="E100" s="52"/>
      <c r="F100" s="52"/>
      <c r="G100" s="52"/>
      <c r="H100" s="52"/>
      <c r="I100" s="52"/>
      <c r="J100" s="49"/>
      <c r="K100" s="52"/>
      <c r="L100" s="52"/>
      <c r="M100" s="52"/>
      <c r="N100" s="52"/>
      <c r="O100" s="52"/>
      <c r="P100" s="52"/>
    </row>
    <row r="101" spans="1:16" ht="14.25">
      <c r="A101" s="108" t="s">
        <v>59</v>
      </c>
      <c r="C101" s="4"/>
      <c r="D101" s="4"/>
      <c r="E101" s="4"/>
      <c r="G101" s="4"/>
      <c r="H101" s="4"/>
      <c r="I101" s="4"/>
      <c r="J101" s="108" t="s">
        <v>59</v>
      </c>
      <c r="K101" s="4"/>
      <c r="L101" s="4"/>
      <c r="M101" s="4"/>
      <c r="N101" s="4"/>
      <c r="O101" s="4"/>
      <c r="P101" s="4"/>
    </row>
    <row r="102" spans="1:14" ht="15">
      <c r="A102" s="53" t="s">
        <v>26</v>
      </c>
      <c r="C102" s="54"/>
      <c r="D102" s="54"/>
      <c r="J102" s="53" t="s">
        <v>26</v>
      </c>
      <c r="K102" s="54"/>
      <c r="L102" s="54"/>
      <c r="M102" s="54"/>
      <c r="N102" s="54"/>
    </row>
    <row r="103" spans="1:16" ht="14.25">
      <c r="A103" s="70" t="s">
        <v>54</v>
      </c>
      <c r="C103" s="4"/>
      <c r="D103" s="4"/>
      <c r="E103" s="4"/>
      <c r="G103" s="4"/>
      <c r="H103" s="4"/>
      <c r="I103" s="4"/>
      <c r="J103" s="54" t="s">
        <v>34</v>
      </c>
      <c r="K103" s="4"/>
      <c r="L103" s="4"/>
      <c r="M103" s="4"/>
      <c r="N103" s="4"/>
      <c r="O103" s="4"/>
      <c r="P103" s="4"/>
    </row>
    <row r="104" spans="1:16" ht="14.25">
      <c r="A104" s="54" t="s">
        <v>48</v>
      </c>
      <c r="C104" s="4"/>
      <c r="D104" s="4"/>
      <c r="E104" s="4"/>
      <c r="G104" s="4"/>
      <c r="H104" s="4"/>
      <c r="I104" s="4"/>
      <c r="J104" s="70" t="s">
        <v>55</v>
      </c>
      <c r="K104" s="4"/>
      <c r="L104" s="4"/>
      <c r="M104" s="4"/>
      <c r="N104" s="4"/>
      <c r="O104" s="4"/>
      <c r="P104" s="4"/>
    </row>
    <row r="105" spans="1:10" ht="14.25">
      <c r="A105" s="54" t="s">
        <v>49</v>
      </c>
      <c r="E105" s="11"/>
      <c r="J105" s="54" t="s">
        <v>51</v>
      </c>
    </row>
    <row r="106" spans="1:10" ht="14.25">
      <c r="A106" s="11" t="s">
        <v>35</v>
      </c>
      <c r="E106" s="11"/>
      <c r="J106" s="54" t="s">
        <v>52</v>
      </c>
    </row>
    <row r="107" spans="2:16" ht="15">
      <c r="B107" s="71"/>
      <c r="F107" s="72"/>
      <c r="J107" s="11" t="s">
        <v>36</v>
      </c>
      <c r="K107" s="4"/>
      <c r="L107" s="4"/>
      <c r="M107" s="4"/>
      <c r="N107" s="4"/>
      <c r="O107" s="4"/>
      <c r="P107" s="4"/>
    </row>
    <row r="108" spans="2:6" ht="15">
      <c r="B108" s="71"/>
      <c r="F108" s="72"/>
    </row>
    <row r="109" spans="2:6" ht="15">
      <c r="B109" s="71"/>
      <c r="F109" s="72"/>
    </row>
    <row r="110" spans="1:8" ht="15">
      <c r="A110" s="89"/>
      <c r="B110" s="96"/>
      <c r="C110" s="89"/>
      <c r="D110" s="89"/>
      <c r="E110" s="90"/>
      <c r="F110" s="91"/>
      <c r="G110" s="89"/>
      <c r="H110" s="89"/>
    </row>
    <row r="111" spans="1:8" ht="14.25">
      <c r="A111" s="89"/>
      <c r="B111" s="96"/>
      <c r="C111" s="89"/>
      <c r="D111" s="89"/>
      <c r="E111" s="89"/>
      <c r="F111" s="91"/>
      <c r="G111" s="89"/>
      <c r="H111" s="89"/>
    </row>
    <row r="112" spans="1:9" ht="14.25">
      <c r="A112" s="89"/>
      <c r="B112" s="97"/>
      <c r="C112" s="92"/>
      <c r="D112" s="92"/>
      <c r="E112" s="92"/>
      <c r="F112" s="93"/>
      <c r="G112" s="92"/>
      <c r="H112" s="92"/>
      <c r="I112" s="4"/>
    </row>
    <row r="113" spans="1:8" ht="15">
      <c r="A113" s="89"/>
      <c r="B113" s="98"/>
      <c r="C113" s="89"/>
      <c r="D113" s="89"/>
      <c r="E113" s="90"/>
      <c r="F113" s="92"/>
      <c r="G113" s="89"/>
      <c r="H113" s="89"/>
    </row>
    <row r="114" spans="1:8" ht="15">
      <c r="A114" s="95"/>
      <c r="B114" s="98"/>
      <c r="C114" s="89"/>
      <c r="D114" s="89"/>
      <c r="E114" s="90"/>
      <c r="F114" s="99"/>
      <c r="G114" s="89"/>
      <c r="H114" s="89"/>
    </row>
    <row r="115" spans="1:8" ht="15">
      <c r="A115" s="95"/>
      <c r="B115" s="98"/>
      <c r="C115" s="89"/>
      <c r="D115" s="89"/>
      <c r="E115" s="90"/>
      <c r="F115" s="99"/>
      <c r="G115" s="89"/>
      <c r="H115" s="89"/>
    </row>
    <row r="116" spans="1:8" ht="15">
      <c r="A116" s="89"/>
      <c r="B116" s="98"/>
      <c r="C116" s="89"/>
      <c r="D116" s="89"/>
      <c r="E116" s="90"/>
      <c r="F116" s="92"/>
      <c r="G116" s="89"/>
      <c r="H116" s="89"/>
    </row>
    <row r="117" spans="1:8" ht="15">
      <c r="A117" s="89"/>
      <c r="B117" s="98"/>
      <c r="C117" s="89"/>
      <c r="D117" s="89"/>
      <c r="E117" s="90"/>
      <c r="F117" s="92"/>
      <c r="G117" s="89"/>
      <c r="H117" s="89"/>
    </row>
    <row r="118" spans="1:8" ht="15">
      <c r="A118" s="89"/>
      <c r="B118" s="98"/>
      <c r="C118" s="89"/>
      <c r="D118" s="89"/>
      <c r="E118" s="90"/>
      <c r="F118" s="92"/>
      <c r="G118" s="89"/>
      <c r="H118" s="89"/>
    </row>
    <row r="119" spans="1:8" ht="15">
      <c r="A119" s="89"/>
      <c r="B119" s="98"/>
      <c r="C119" s="89"/>
      <c r="D119" s="89"/>
      <c r="E119" s="90"/>
      <c r="F119" s="92"/>
      <c r="G119" s="89"/>
      <c r="H119" s="89"/>
    </row>
    <row r="120" spans="1:8" ht="15">
      <c r="A120" s="89"/>
      <c r="B120" s="98"/>
      <c r="C120" s="89"/>
      <c r="D120" s="89"/>
      <c r="E120" s="90"/>
      <c r="F120" s="92"/>
      <c r="G120" s="89"/>
      <c r="H120" s="89"/>
    </row>
    <row r="121" spans="1:8" ht="15">
      <c r="A121" s="89"/>
      <c r="B121" s="98"/>
      <c r="C121" s="89"/>
      <c r="D121" s="89"/>
      <c r="E121" s="90"/>
      <c r="F121" s="92"/>
      <c r="G121" s="89"/>
      <c r="H121" s="89"/>
    </row>
    <row r="122" spans="1:8" ht="15">
      <c r="A122" s="89"/>
      <c r="B122" s="98"/>
      <c r="C122" s="89"/>
      <c r="D122" s="89"/>
      <c r="E122" s="90"/>
      <c r="F122" s="92"/>
      <c r="G122" s="89"/>
      <c r="H122" s="89"/>
    </row>
    <row r="123" spans="1:8" ht="15">
      <c r="A123" s="95"/>
      <c r="B123" s="98"/>
      <c r="C123" s="89"/>
      <c r="D123" s="89"/>
      <c r="E123" s="90"/>
      <c r="F123" s="93"/>
      <c r="G123" s="89"/>
      <c r="H123" s="89"/>
    </row>
    <row r="124" spans="1:8" ht="15">
      <c r="A124" s="95"/>
      <c r="B124" s="98"/>
      <c r="C124" s="89"/>
      <c r="D124" s="89"/>
      <c r="E124" s="90"/>
      <c r="F124" s="92"/>
      <c r="G124" s="89"/>
      <c r="H124" s="89"/>
    </row>
    <row r="125" spans="1:8" ht="15">
      <c r="A125" s="89"/>
      <c r="B125" s="98"/>
      <c r="C125" s="89"/>
      <c r="D125" s="89"/>
      <c r="E125" s="90"/>
      <c r="F125" s="99"/>
      <c r="G125" s="89"/>
      <c r="H125" s="89"/>
    </row>
    <row r="126" spans="1:8" ht="15">
      <c r="A126" s="89"/>
      <c r="B126" s="98"/>
      <c r="C126" s="89"/>
      <c r="D126" s="89"/>
      <c r="E126" s="90"/>
      <c r="F126" s="99"/>
      <c r="G126" s="89"/>
      <c r="H126" s="89"/>
    </row>
    <row r="127" spans="1:8" ht="15">
      <c r="A127" s="89"/>
      <c r="B127" s="98"/>
      <c r="C127" s="89"/>
      <c r="D127" s="89"/>
      <c r="E127" s="90"/>
      <c r="F127" s="92"/>
      <c r="G127" s="89"/>
      <c r="H127" s="89"/>
    </row>
    <row r="128" spans="1:8" ht="15">
      <c r="A128" s="89"/>
      <c r="B128" s="98"/>
      <c r="C128" s="89"/>
      <c r="D128" s="89"/>
      <c r="E128" s="90"/>
      <c r="F128" s="92"/>
      <c r="G128" s="89"/>
      <c r="H128" s="89"/>
    </row>
    <row r="129" spans="1:8" ht="15">
      <c r="A129" s="89"/>
      <c r="B129" s="98"/>
      <c r="C129" s="89"/>
      <c r="D129" s="89"/>
      <c r="E129" s="90"/>
      <c r="F129" s="92"/>
      <c r="G129" s="89"/>
      <c r="H129" s="89"/>
    </row>
    <row r="130" spans="1:8" ht="14.25">
      <c r="A130" s="89"/>
      <c r="B130" s="98"/>
      <c r="C130" s="98"/>
      <c r="D130" s="98"/>
      <c r="E130" s="98"/>
      <c r="F130" s="98"/>
      <c r="G130" s="89"/>
      <c r="H130" s="89"/>
    </row>
    <row r="131" spans="1:8" ht="15">
      <c r="A131" s="89"/>
      <c r="B131" s="98"/>
      <c r="C131" s="89"/>
      <c r="D131" s="89"/>
      <c r="E131" s="90"/>
      <c r="F131" s="92"/>
      <c r="G131" s="89"/>
      <c r="H131" s="89"/>
    </row>
    <row r="132" spans="1:8" ht="15">
      <c r="A132" s="89"/>
      <c r="B132" s="98"/>
      <c r="C132" s="89"/>
      <c r="D132" s="89"/>
      <c r="E132" s="90"/>
      <c r="F132" s="92"/>
      <c r="G132" s="89"/>
      <c r="H132" s="89"/>
    </row>
    <row r="133" spans="1:8" ht="15">
      <c r="A133" s="89"/>
      <c r="B133" s="98"/>
      <c r="C133" s="89"/>
      <c r="D133" s="89"/>
      <c r="E133" s="90"/>
      <c r="F133" s="92"/>
      <c r="G133" s="89"/>
      <c r="H133" s="89"/>
    </row>
    <row r="134" spans="1:8" ht="15">
      <c r="A134" s="89"/>
      <c r="B134" s="98"/>
      <c r="C134" s="89"/>
      <c r="D134" s="89"/>
      <c r="E134" s="90"/>
      <c r="F134" s="92"/>
      <c r="G134" s="89"/>
      <c r="H134" s="89"/>
    </row>
    <row r="135" spans="1:8" ht="15">
      <c r="A135" s="89"/>
      <c r="B135" s="98"/>
      <c r="C135" s="89"/>
      <c r="D135" s="89"/>
      <c r="E135" s="90"/>
      <c r="F135" s="92"/>
      <c r="G135" s="89"/>
      <c r="H135" s="89"/>
    </row>
    <row r="136" spans="1:8" ht="15">
      <c r="A136" s="89"/>
      <c r="B136" s="98"/>
      <c r="C136" s="89"/>
      <c r="D136" s="89"/>
      <c r="E136" s="90"/>
      <c r="F136" s="92"/>
      <c r="G136" s="89"/>
      <c r="H136" s="89"/>
    </row>
    <row r="137" spans="1:8" ht="15">
      <c r="A137" s="89"/>
      <c r="B137" s="98"/>
      <c r="C137" s="89"/>
      <c r="D137" s="89"/>
      <c r="E137" s="90"/>
      <c r="F137" s="92"/>
      <c r="G137" s="89"/>
      <c r="H137" s="89"/>
    </row>
    <row r="138" spans="1:8" ht="15">
      <c r="A138" s="89"/>
      <c r="B138" s="98"/>
      <c r="C138" s="89"/>
      <c r="D138" s="89"/>
      <c r="E138" s="90"/>
      <c r="F138" s="92"/>
      <c r="G138" s="89"/>
      <c r="H138" s="89"/>
    </row>
    <row r="139" spans="1:8" ht="15">
      <c r="A139" s="89"/>
      <c r="B139" s="98"/>
      <c r="C139" s="89"/>
      <c r="D139" s="89"/>
      <c r="E139" s="90"/>
      <c r="F139" s="92"/>
      <c r="G139" s="89"/>
      <c r="H139" s="89"/>
    </row>
    <row r="140" spans="1:8" ht="15">
      <c r="A140" s="89"/>
      <c r="B140" s="98"/>
      <c r="C140" s="89"/>
      <c r="D140" s="89"/>
      <c r="E140" s="90"/>
      <c r="F140" s="92"/>
      <c r="G140" s="89"/>
      <c r="H140" s="89"/>
    </row>
    <row r="141" spans="1:8" ht="15">
      <c r="A141" s="89"/>
      <c r="B141" s="98"/>
      <c r="C141" s="89"/>
      <c r="D141" s="89"/>
      <c r="E141" s="90"/>
      <c r="F141" s="92"/>
      <c r="G141" s="89"/>
      <c r="H141" s="89"/>
    </row>
    <row r="142" spans="1:8" ht="15">
      <c r="A142" s="89"/>
      <c r="B142" s="98"/>
      <c r="C142" s="89"/>
      <c r="D142" s="89"/>
      <c r="E142" s="90"/>
      <c r="F142" s="92"/>
      <c r="G142" s="89"/>
      <c r="H142" s="89"/>
    </row>
    <row r="143" spans="1:8" ht="15">
      <c r="A143" s="89"/>
      <c r="B143" s="98"/>
      <c r="C143" s="89"/>
      <c r="D143" s="89"/>
      <c r="E143" s="90"/>
      <c r="F143" s="92"/>
      <c r="G143" s="89"/>
      <c r="H143" s="89"/>
    </row>
    <row r="144" spans="1:8" ht="15">
      <c r="A144" s="89"/>
      <c r="B144" s="98"/>
      <c r="C144" s="89"/>
      <c r="D144" s="89"/>
      <c r="E144" s="90"/>
      <c r="F144" s="92"/>
      <c r="G144" s="89"/>
      <c r="H144" s="89"/>
    </row>
    <row r="145" spans="1:8" ht="15">
      <c r="A145" s="89"/>
      <c r="B145" s="98"/>
      <c r="C145" s="89"/>
      <c r="D145" s="89"/>
      <c r="E145" s="90"/>
      <c r="F145" s="92"/>
      <c r="G145" s="89"/>
      <c r="H145" s="89"/>
    </row>
    <row r="146" spans="1:8" ht="15">
      <c r="A146" s="89"/>
      <c r="B146" s="98"/>
      <c r="C146" s="89"/>
      <c r="D146" s="89"/>
      <c r="E146" s="90"/>
      <c r="F146" s="92"/>
      <c r="G146" s="89"/>
      <c r="H146" s="89"/>
    </row>
    <row r="147" spans="1:8" ht="14.25">
      <c r="A147" s="89"/>
      <c r="B147" s="98"/>
      <c r="C147" s="98"/>
      <c r="D147" s="98"/>
      <c r="E147" s="98"/>
      <c r="F147" s="98"/>
      <c r="G147" s="89"/>
      <c r="H147" s="89"/>
    </row>
    <row r="148" spans="1:8" ht="15">
      <c r="A148" s="89"/>
      <c r="B148" s="98"/>
      <c r="C148" s="89"/>
      <c r="D148" s="89"/>
      <c r="E148" s="90"/>
      <c r="F148" s="92"/>
      <c r="G148" s="89"/>
      <c r="H148" s="89"/>
    </row>
    <row r="149" spans="1:8" ht="15">
      <c r="A149" s="89"/>
      <c r="B149" s="98"/>
      <c r="C149" s="89"/>
      <c r="D149" s="89"/>
      <c r="E149" s="90"/>
      <c r="F149" s="92"/>
      <c r="G149" s="89"/>
      <c r="H149" s="89"/>
    </row>
    <row r="150" spans="1:8" ht="15">
      <c r="A150" s="89"/>
      <c r="B150" s="98"/>
      <c r="C150" s="89"/>
      <c r="D150" s="89"/>
      <c r="E150" s="90"/>
      <c r="F150" s="92"/>
      <c r="G150" s="89"/>
      <c r="H150" s="89"/>
    </row>
    <row r="151" spans="1:8" ht="15">
      <c r="A151" s="89"/>
      <c r="B151" s="98"/>
      <c r="C151" s="89"/>
      <c r="D151" s="89"/>
      <c r="E151" s="90"/>
      <c r="F151" s="92"/>
      <c r="G151" s="89"/>
      <c r="H151" s="89"/>
    </row>
    <row r="152" spans="1:8" ht="15">
      <c r="A152" s="89"/>
      <c r="B152" s="98"/>
      <c r="C152" s="89"/>
      <c r="D152" s="89"/>
      <c r="E152" s="90"/>
      <c r="F152" s="92"/>
      <c r="G152" s="89"/>
      <c r="H152" s="89"/>
    </row>
    <row r="153" spans="1:8" ht="15">
      <c r="A153" s="89"/>
      <c r="B153" s="98"/>
      <c r="C153" s="89"/>
      <c r="D153" s="89"/>
      <c r="E153" s="90"/>
      <c r="F153" s="92"/>
      <c r="G153" s="89"/>
      <c r="H153" s="89"/>
    </row>
    <row r="154" spans="1:8" ht="15">
      <c r="A154" s="89"/>
      <c r="B154" s="98"/>
      <c r="C154" s="89"/>
      <c r="D154" s="89"/>
      <c r="E154" s="90"/>
      <c r="F154" s="92"/>
      <c r="G154" s="89"/>
      <c r="H154" s="89"/>
    </row>
    <row r="155" spans="1:8" ht="15">
      <c r="A155" s="89"/>
      <c r="B155" s="98"/>
      <c r="C155" s="89"/>
      <c r="D155" s="89"/>
      <c r="E155" s="90"/>
      <c r="F155" s="92"/>
      <c r="G155" s="89"/>
      <c r="H155" s="89"/>
    </row>
    <row r="156" spans="1:8" ht="15">
      <c r="A156" s="89"/>
      <c r="B156" s="98"/>
      <c r="C156" s="89"/>
      <c r="D156" s="89"/>
      <c r="E156" s="90"/>
      <c r="F156" s="92"/>
      <c r="G156" s="89"/>
      <c r="H156" s="89"/>
    </row>
    <row r="157" spans="1:8" ht="15">
      <c r="A157" s="89"/>
      <c r="B157" s="98"/>
      <c r="C157" s="89"/>
      <c r="D157" s="89"/>
      <c r="E157" s="90"/>
      <c r="F157" s="92"/>
      <c r="G157" s="89"/>
      <c r="H157" s="89"/>
    </row>
    <row r="158" spans="1:8" ht="15">
      <c r="A158" s="89"/>
      <c r="B158" s="98"/>
      <c r="C158" s="89"/>
      <c r="D158" s="89"/>
      <c r="E158" s="90"/>
      <c r="F158" s="92"/>
      <c r="G158" s="89"/>
      <c r="H158" s="89"/>
    </row>
    <row r="159" spans="1:8" ht="15">
      <c r="A159" s="89"/>
      <c r="B159" s="98"/>
      <c r="C159" s="89"/>
      <c r="D159" s="89"/>
      <c r="E159" s="90"/>
      <c r="F159" s="92"/>
      <c r="G159" s="89"/>
      <c r="H159" s="89"/>
    </row>
    <row r="160" spans="1:8" ht="15">
      <c r="A160" s="89"/>
      <c r="B160" s="98"/>
      <c r="C160" s="89"/>
      <c r="D160" s="89"/>
      <c r="E160" s="90"/>
      <c r="F160" s="92"/>
      <c r="G160" s="89"/>
      <c r="H160" s="89"/>
    </row>
    <row r="161" spans="1:8" ht="15">
      <c r="A161" s="89"/>
      <c r="B161" s="98"/>
      <c r="C161" s="89"/>
      <c r="D161" s="89"/>
      <c r="E161" s="90"/>
      <c r="F161" s="92"/>
      <c r="G161" s="89"/>
      <c r="H161" s="89"/>
    </row>
    <row r="162" spans="1:8" ht="15">
      <c r="A162" s="89"/>
      <c r="B162" s="98"/>
      <c r="C162" s="89"/>
      <c r="D162" s="89"/>
      <c r="E162" s="90"/>
      <c r="F162" s="92"/>
      <c r="G162" s="89"/>
      <c r="H162" s="89"/>
    </row>
    <row r="163" spans="1:8" ht="15">
      <c r="A163" s="89"/>
      <c r="B163" s="98"/>
      <c r="C163" s="89"/>
      <c r="D163" s="89"/>
      <c r="E163" s="90"/>
      <c r="F163" s="92"/>
      <c r="G163" s="89"/>
      <c r="H163" s="89"/>
    </row>
    <row r="164" spans="1:8" ht="15">
      <c r="A164" s="89"/>
      <c r="B164" s="98"/>
      <c r="C164" s="89"/>
      <c r="D164" s="89"/>
      <c r="E164" s="90"/>
      <c r="F164" s="92"/>
      <c r="G164" s="89"/>
      <c r="H164" s="89"/>
    </row>
    <row r="165" spans="1:8" ht="15">
      <c r="A165" s="89"/>
      <c r="B165" s="98"/>
      <c r="C165" s="89"/>
      <c r="D165" s="89"/>
      <c r="E165" s="90"/>
      <c r="F165" s="92"/>
      <c r="G165" s="89"/>
      <c r="H165" s="89"/>
    </row>
    <row r="166" spans="1:8" ht="15">
      <c r="A166" s="89"/>
      <c r="B166" s="98"/>
      <c r="C166" s="89"/>
      <c r="D166" s="89"/>
      <c r="E166" s="90"/>
      <c r="F166" s="92"/>
      <c r="G166" s="89"/>
      <c r="H166" s="89"/>
    </row>
    <row r="167" spans="1:8" ht="15">
      <c r="A167" s="89"/>
      <c r="B167" s="98"/>
      <c r="C167" s="89"/>
      <c r="D167" s="89"/>
      <c r="E167" s="90"/>
      <c r="F167" s="92"/>
      <c r="G167" s="89"/>
      <c r="H167" s="89"/>
    </row>
    <row r="168" spans="1:8" ht="15">
      <c r="A168" s="89"/>
      <c r="B168" s="98"/>
      <c r="C168" s="89"/>
      <c r="D168" s="89"/>
      <c r="E168" s="90"/>
      <c r="F168" s="92"/>
      <c r="G168" s="89"/>
      <c r="H168" s="89"/>
    </row>
    <row r="169" spans="1:8" ht="15">
      <c r="A169" s="89"/>
      <c r="B169" s="98"/>
      <c r="C169" s="89"/>
      <c r="D169" s="89"/>
      <c r="E169" s="90"/>
      <c r="F169" s="92"/>
      <c r="G169" s="89"/>
      <c r="H169" s="89"/>
    </row>
    <row r="170" spans="1:8" ht="15">
      <c r="A170" s="89"/>
      <c r="B170" s="98"/>
      <c r="C170" s="89"/>
      <c r="D170" s="89"/>
      <c r="E170" s="90"/>
      <c r="F170" s="92"/>
      <c r="G170" s="89"/>
      <c r="H170" s="89"/>
    </row>
    <row r="171" spans="1:8" ht="15">
      <c r="A171" s="89"/>
      <c r="B171" s="98"/>
      <c r="C171" s="89"/>
      <c r="D171" s="89"/>
      <c r="E171" s="90"/>
      <c r="F171" s="92"/>
      <c r="G171" s="89"/>
      <c r="H171" s="89"/>
    </row>
    <row r="172" spans="1:8" ht="15">
      <c r="A172" s="89"/>
      <c r="B172" s="98"/>
      <c r="C172" s="89"/>
      <c r="D172" s="89"/>
      <c r="E172" s="90"/>
      <c r="F172" s="92"/>
      <c r="G172" s="89"/>
      <c r="H172" s="89"/>
    </row>
    <row r="173" spans="1:8" ht="15">
      <c r="A173" s="89"/>
      <c r="B173" s="98"/>
      <c r="C173" s="89"/>
      <c r="D173" s="89"/>
      <c r="E173" s="90"/>
      <c r="F173" s="92"/>
      <c r="G173" s="89"/>
      <c r="H173" s="89"/>
    </row>
    <row r="174" spans="1:8" ht="15">
      <c r="A174" s="89"/>
      <c r="B174" s="98"/>
      <c r="C174" s="89"/>
      <c r="D174" s="89"/>
      <c r="E174" s="90"/>
      <c r="F174" s="92"/>
      <c r="G174" s="89"/>
      <c r="H174" s="89"/>
    </row>
  </sheetData>
  <sheetProtection/>
  <mergeCells count="6">
    <mergeCell ref="J6:J7"/>
    <mergeCell ref="P6:P7"/>
    <mergeCell ref="P57:P58"/>
    <mergeCell ref="A6:A7"/>
    <mergeCell ref="I57:I58"/>
    <mergeCell ref="I6:I7"/>
  </mergeCells>
  <printOptions horizontalCentered="1" verticalCentered="1"/>
  <pageMargins left="0.5118110236220472" right="0.5118110236220472" top="0.5118110236220472" bottom="0.35433070866141736" header="0.5118110236220472" footer="0.5118110236220472"/>
  <pageSetup horizontalDpi="600" verticalDpi="600" orientation="portrait" pageOrder="overThenDown" paperSize="9" scale="80" r:id="rId1"/>
  <rowBreaks count="1" manualBreakCount="1">
    <brk id="51" max="15" man="1"/>
  </rowBreaks>
  <colBreaks count="1" manualBreakCount="1">
    <brk id="9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Aladi</dc:creator>
  <cp:keywords/>
  <dc:description/>
  <cp:lastModifiedBy>Fernando Correa</cp:lastModifiedBy>
  <cp:lastPrinted>2009-06-08T18:27:42Z</cp:lastPrinted>
  <dcterms:created xsi:type="dcterms:W3CDTF">1998-07-27T12:35:41Z</dcterms:created>
  <dcterms:modified xsi:type="dcterms:W3CDTF">2016-02-25T14:19:17Z</dcterms:modified>
  <cp:category/>
  <cp:version/>
  <cp:contentType/>
  <cp:contentStatus/>
</cp:coreProperties>
</file>