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25" windowWidth="11970" windowHeight="303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<sst xmlns="http://schemas.openxmlformats.org/spreadsheetml/2006/main" count="380" uniqueCount="72">
  <si>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</si>
  <si>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</si>
  <si>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</si>
  <si>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</si>
  <si>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</si>
  <si>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</si>
  <si>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</si>
  <si>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</si>
  <si>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</si>
  <si>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</si>
  <si>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</si>
  <si>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</si>
  <si>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</si>
  <si>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</si>
  <si>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</si>
  <si>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</si>
  <si>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</si>
  <si>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</si>
  <si>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</si>
  <si>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</si>
  <si>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</si>
  <si>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</si>
  <si>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</si>
  <si>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</si>
  <si>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</si>
  <si>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</si>
  <si>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</si>
  <si>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</si>
  <si>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</si>
  <si>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</si>
  <si>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</si>
  <si>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</si>
  <si>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</si>
  <si>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</si>
  <si>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</si>
  <si>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</si>
  <si>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</si>
  <si>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</si>
  <si>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</si>
  <si>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</si>
  <si>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</si>
  <si>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</si>
  <si>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</si>
  <si>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</si>
  <si>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</si>
  <si>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</si>
  <si>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</si>
  <si>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</si>
  <si>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</si>
  <si>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</si>
  <si>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</si>
  <si>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</si>
  <si>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</si>
  <si>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</si>
  <si>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</si>
  <si>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</si>
  <si>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</si>
  <si>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</si>
  <si>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</si>
  <si>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</si>
  <si>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</si>
  <si>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</si>
  <si>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</si>
  <si>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</si>
  <si>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</si>
  <si>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</si>
  <si>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</si>
  <si>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</si>
  <si>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</si>
  <si>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>PARTICIPACIÓN EN EL COMERCIO INTRARREGIONAL DE LOS PAÍSES MIEMBROS DE LA ALADI</t>
  </si>
  <si>
    <t>Enero-setiembre 2011-2012</t>
  </si>
  <si>
    <t>Se destacan en negrita las participaciones superiores al 2%, las contribuciones (en valor abnsoluto) mayores al 100%, y en sombreado las contribuciones negativas.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</si>
</sst>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  <numFmt numFmtId="209" formatCode="0.00____"/>
    <numFmt numFmtId="210" formatCode="0.000____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8" fontId="0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1" fontId="8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81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182" fontId="0" fillId="0" borderId="0" xfId="0" applyNumberForma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left" vertical="center"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>
      <alignment horizontal="left" vertical="center"/>
    </xf>
    <xf numFmtId="0" fontId="3" fillId="34" borderId="11" xfId="33" applyFont="1" applyFill="1" applyBorder="1" applyAlignment="1" applyProtection="1">
      <alignment horizontal="centerContinuous" vertical="center"/>
      <protection/>
    </xf>
    <xf numFmtId="0" fontId="3" fillId="34" borderId="11" xfId="33" applyFont="1" applyFill="1" applyBorder="1" applyAlignment="1" applyProtection="1">
      <alignment horizontal="center" vertical="center"/>
      <protection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center" vertical="center"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2" fillId="33" borderId="12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82" fontId="2" fillId="0" borderId="0" xfId="33" applyNumberFormat="1" applyFont="1" applyAlignment="1">
      <alignment/>
    </xf>
    <xf numFmtId="179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8" sqref="O8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7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7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8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38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7.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 thickBot="1">
      <c r="A7" s="66"/>
      <c r="B7" s="41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thickBot="1">
      <c r="A8" s="66" t="s">
        <v>0</v>
      </c>
      <c r="B8" s="41" t="s">
        <v>30</v>
      </c>
      <c r="C8" s="41" t="s">
        <v>31</v>
      </c>
      <c r="D8" s="41" t="s">
        <v>32</v>
      </c>
      <c r="E8" s="67" t="s">
        <v>33</v>
      </c>
      <c r="F8" s="41" t="s">
        <v>40</v>
      </c>
      <c r="G8" s="41" t="s">
        <v>34</v>
      </c>
      <c r="H8" s="41" t="s">
        <v>35</v>
      </c>
      <c r="I8" s="41" t="s">
        <v>41</v>
      </c>
      <c r="J8" s="41" t="s">
        <v>37</v>
      </c>
      <c r="K8" s="41" t="s">
        <v>38</v>
      </c>
      <c r="L8" s="41" t="s">
        <v>18</v>
      </c>
    </row>
    <row r="9" spans="1:12" ht="9" customHeight="1">
      <c r="A9" s="6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5">
      <c r="A10" s="69"/>
      <c r="B10" s="69" t="str">
        <f>CONCATENATE(LEFT(A4,LEN(A4)-9),RIGHT(A4,4))</f>
        <v>Enero-setiembre 2012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9" customHeight="1">
      <c r="A11" s="7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23" s="5" customFormat="1" ht="14.25">
      <c r="A12" s="49" t="s">
        <v>1</v>
      </c>
      <c r="B12" s="87"/>
      <c r="C12" s="87">
        <v>1453.36806685</v>
      </c>
      <c r="D12" s="87">
        <v>13474.869</v>
      </c>
      <c r="E12" s="87">
        <v>890.11897523</v>
      </c>
      <c r="F12" s="87">
        <v>205.14222197</v>
      </c>
      <c r="G12" s="87">
        <v>80.533926</v>
      </c>
      <c r="H12" s="87">
        <v>1420.170382</v>
      </c>
      <c r="I12" s="87">
        <v>609.3985749999999</v>
      </c>
      <c r="J12" s="87">
        <v>155.0435135</v>
      </c>
      <c r="K12" s="87">
        <v>375.927755</v>
      </c>
      <c r="L12" s="87">
        <f>SUM(B12:K12)</f>
        <v>18664.57241555</v>
      </c>
      <c r="N12" s="16"/>
      <c r="O12" s="17"/>
      <c r="P12" s="25"/>
      <c r="Q12" s="29"/>
      <c r="R12" s="17"/>
      <c r="S12" s="29"/>
      <c r="T12" s="29"/>
      <c r="U12" s="29"/>
      <c r="V12" s="29"/>
      <c r="W12" s="17"/>
    </row>
    <row r="13" spans="1:23" s="5" customFormat="1" ht="14.25">
      <c r="A13" s="49" t="s">
        <v>2</v>
      </c>
      <c r="B13" s="87">
        <v>583.3252508300001</v>
      </c>
      <c r="C13" s="87"/>
      <c r="D13" s="87">
        <v>1064.367</v>
      </c>
      <c r="E13" s="87">
        <v>311.8478294500002</v>
      </c>
      <c r="F13" s="87">
        <v>83.74580248</v>
      </c>
      <c r="G13" s="87">
        <v>16.819532</v>
      </c>
      <c r="H13" s="87">
        <v>124.151647</v>
      </c>
      <c r="I13" s="87">
        <v>60.015786</v>
      </c>
      <c r="J13" s="87">
        <v>407.8364731</v>
      </c>
      <c r="K13" s="87">
        <v>14.354034</v>
      </c>
      <c r="L13" s="87">
        <f aca="true" t="shared" si="0" ref="L13:L24">SUM(B13:K13)</f>
        <v>2666.4633548600004</v>
      </c>
      <c r="N13" s="16"/>
      <c r="O13" s="17"/>
      <c r="P13" s="25"/>
      <c r="Q13" s="29"/>
      <c r="R13" s="17"/>
      <c r="S13" s="29"/>
      <c r="T13" s="29"/>
      <c r="U13" s="29"/>
      <c r="V13" s="29"/>
      <c r="W13" s="17"/>
    </row>
    <row r="14" spans="1:23" s="5" customFormat="1" ht="14.25">
      <c r="A14" s="49" t="s">
        <v>3</v>
      </c>
      <c r="B14" s="87">
        <v>12030.604447530002</v>
      </c>
      <c r="C14" s="87">
        <v>2579.08809058</v>
      </c>
      <c r="D14" s="87"/>
      <c r="E14" s="87">
        <v>3176.104224390001</v>
      </c>
      <c r="F14" s="87">
        <v>987.0898233300001</v>
      </c>
      <c r="G14" s="87">
        <v>104.99759599999999</v>
      </c>
      <c r="H14" s="87">
        <v>4470.535654</v>
      </c>
      <c r="I14" s="87">
        <v>738.856986</v>
      </c>
      <c r="J14" s="87">
        <v>1001.6508147000001</v>
      </c>
      <c r="K14" s="87">
        <v>1213.960168</v>
      </c>
      <c r="L14" s="87">
        <f t="shared" si="0"/>
        <v>26302.88780453</v>
      </c>
      <c r="N14" s="16"/>
      <c r="O14" s="17"/>
      <c r="P14" s="17"/>
      <c r="Q14" s="29"/>
      <c r="R14" s="17"/>
      <c r="S14" s="29"/>
      <c r="T14" s="29"/>
      <c r="U14" s="29"/>
      <c r="V14" s="29"/>
      <c r="W14" s="17"/>
    </row>
    <row r="15" spans="1:23" s="5" customFormat="1" ht="14.25">
      <c r="A15" s="49" t="s">
        <v>4</v>
      </c>
      <c r="B15" s="87">
        <v>3782.55596397</v>
      </c>
      <c r="C15" s="87">
        <v>173.67691302</v>
      </c>
      <c r="D15" s="87">
        <v>3305.384</v>
      </c>
      <c r="E15" s="87"/>
      <c r="F15" s="87">
        <v>1532.31546611</v>
      </c>
      <c r="G15" s="87">
        <v>1518.1242140000002</v>
      </c>
      <c r="H15" s="87">
        <v>1718.6051499999999</v>
      </c>
      <c r="I15" s="87">
        <v>75.774896</v>
      </c>
      <c r="J15" s="87">
        <v>1487.3127919</v>
      </c>
      <c r="K15" s="87">
        <v>144.05425599999998</v>
      </c>
      <c r="L15" s="87">
        <f t="shared" si="0"/>
        <v>13737.803650999998</v>
      </c>
      <c r="N15" s="16"/>
      <c r="O15" s="17"/>
      <c r="P15" s="25"/>
      <c r="Q15" s="17"/>
      <c r="R15" s="17"/>
      <c r="S15" s="29"/>
      <c r="T15" s="29"/>
      <c r="U15" s="29"/>
      <c r="V15" s="29"/>
      <c r="W15" s="17"/>
    </row>
    <row r="16" spans="1:23" s="5" customFormat="1" ht="14.25">
      <c r="A16" s="53" t="s">
        <v>5</v>
      </c>
      <c r="B16" s="87">
        <v>1650.331305</v>
      </c>
      <c r="C16" s="87">
        <v>329.77112937</v>
      </c>
      <c r="D16" s="87">
        <v>2119.851</v>
      </c>
      <c r="E16" s="87">
        <v>742.2568393900001</v>
      </c>
      <c r="F16" s="87"/>
      <c r="G16" s="87">
        <v>781.266854</v>
      </c>
      <c r="H16" s="87">
        <v>4358.118036999999</v>
      </c>
      <c r="I16" s="87">
        <v>7.884141</v>
      </c>
      <c r="J16" s="87">
        <v>672.542747</v>
      </c>
      <c r="K16" s="87">
        <v>30.536589</v>
      </c>
      <c r="L16" s="87">
        <f t="shared" si="0"/>
        <v>10692.558641759997</v>
      </c>
      <c r="N16" s="16"/>
      <c r="O16" s="17"/>
      <c r="P16" s="25"/>
      <c r="Q16" s="29"/>
      <c r="R16" s="17"/>
      <c r="S16" s="29"/>
      <c r="T16" s="29"/>
      <c r="U16" s="29"/>
      <c r="V16" s="29"/>
      <c r="W16" s="17"/>
    </row>
    <row r="17" spans="1:23" s="5" customFormat="1" ht="14.25">
      <c r="A17" s="49" t="s">
        <v>7</v>
      </c>
      <c r="B17" s="87">
        <v>86.20836376</v>
      </c>
      <c r="C17" s="87">
        <v>0.46508546</v>
      </c>
      <c r="D17" s="87">
        <v>411.637</v>
      </c>
      <c r="E17" s="87">
        <v>20.316234560000005</v>
      </c>
      <c r="F17" s="87">
        <v>22.748002359999997</v>
      </c>
      <c r="G17" s="87">
        <v>12.392</v>
      </c>
      <c r="H17" s="87">
        <v>281.840351</v>
      </c>
      <c r="I17" s="87">
        <v>0.5694170000000001</v>
      </c>
      <c r="J17" s="87">
        <v>13.893016800000002</v>
      </c>
      <c r="K17" s="87">
        <v>41.041443</v>
      </c>
      <c r="L17" s="87">
        <f t="shared" si="0"/>
        <v>891.1109139400002</v>
      </c>
      <c r="N17" s="16"/>
      <c r="O17" s="17"/>
      <c r="P17" s="25"/>
      <c r="Q17" s="29"/>
      <c r="R17" s="17"/>
      <c r="S17" s="29"/>
      <c r="T17" s="29"/>
      <c r="U17" s="29"/>
      <c r="V17" s="29"/>
      <c r="W17" s="17"/>
    </row>
    <row r="18" spans="1:23" s="5" customFormat="1" ht="14.25">
      <c r="A18" s="49" t="s">
        <v>16</v>
      </c>
      <c r="B18" s="87">
        <v>347.67830689999994</v>
      </c>
      <c r="C18" s="87">
        <v>156.73570168999998</v>
      </c>
      <c r="D18" s="87">
        <v>697.633</v>
      </c>
      <c r="E18" s="87">
        <v>404.9842098700001</v>
      </c>
      <c r="F18" s="87">
        <v>1524.5633391300003</v>
      </c>
      <c r="G18" s="87"/>
      <c r="H18" s="87">
        <v>670.3949309999999</v>
      </c>
      <c r="I18" s="87">
        <v>3.498784</v>
      </c>
      <c r="J18" s="87">
        <v>647.6087882999999</v>
      </c>
      <c r="K18" s="87">
        <v>7.593489</v>
      </c>
      <c r="L18" s="87">
        <f t="shared" si="0"/>
        <v>4460.69054989</v>
      </c>
      <c r="N18" s="16"/>
      <c r="O18" s="17"/>
      <c r="P18" s="25"/>
      <c r="Q18" s="29"/>
      <c r="R18" s="17"/>
      <c r="S18" s="17"/>
      <c r="T18" s="29"/>
      <c r="U18" s="29"/>
      <c r="V18" s="29"/>
      <c r="W18" s="17"/>
    </row>
    <row r="19" spans="1:23" s="5" customFormat="1" ht="14.25">
      <c r="A19" s="49" t="s">
        <v>8</v>
      </c>
      <c r="B19" s="87">
        <v>655.88692899</v>
      </c>
      <c r="C19" s="87">
        <v>28.37826871</v>
      </c>
      <c r="D19" s="87">
        <v>3048.309</v>
      </c>
      <c r="E19" s="87">
        <v>1024.5257917500003</v>
      </c>
      <c r="F19" s="87">
        <v>622.54191792</v>
      </c>
      <c r="G19" s="87">
        <v>72.761779</v>
      </c>
      <c r="H19" s="87"/>
      <c r="I19" s="87">
        <v>6.8643019999999995</v>
      </c>
      <c r="J19" s="87">
        <v>304.67715450000003</v>
      </c>
      <c r="K19" s="87">
        <v>98.81166499999999</v>
      </c>
      <c r="L19" s="87">
        <f t="shared" si="0"/>
        <v>5862.756807870001</v>
      </c>
      <c r="N19" s="16"/>
      <c r="O19" s="17"/>
      <c r="P19" s="25"/>
      <c r="Q19" s="29"/>
      <c r="R19" s="17"/>
      <c r="S19" s="29"/>
      <c r="T19" s="17"/>
      <c r="U19" s="29"/>
      <c r="V19" s="29"/>
      <c r="W19" s="17"/>
    </row>
    <row r="20" spans="1:23" s="5" customFormat="1" ht="14.25">
      <c r="A20" s="88" t="s">
        <v>64</v>
      </c>
      <c r="B20" s="87">
        <v>127.81460141000001</v>
      </c>
      <c r="C20" s="87">
        <v>26.38817473</v>
      </c>
      <c r="D20" s="87">
        <v>280.348</v>
      </c>
      <c r="E20" s="87">
        <v>104.14494468000001</v>
      </c>
      <c r="F20" s="87">
        <v>1752.7583527299998</v>
      </c>
      <c r="G20" s="87">
        <v>837.852</v>
      </c>
      <c r="H20" s="87">
        <v>843.309786</v>
      </c>
      <c r="I20" s="87">
        <v>5.964223</v>
      </c>
      <c r="J20" s="87">
        <v>289.4973407</v>
      </c>
      <c r="K20" s="87">
        <v>8.812775000000002</v>
      </c>
      <c r="L20" s="87">
        <f t="shared" si="0"/>
        <v>4276.89019825</v>
      </c>
      <c r="N20" s="16"/>
      <c r="O20" s="17"/>
      <c r="P20" s="25"/>
      <c r="Q20" s="29"/>
      <c r="R20" s="17"/>
      <c r="S20" s="29"/>
      <c r="T20" s="17"/>
      <c r="U20" s="29"/>
      <c r="V20" s="29"/>
      <c r="W20" s="17"/>
    </row>
    <row r="21" spans="1:23" s="5" customFormat="1" ht="14.25">
      <c r="A21" s="49" t="s">
        <v>9</v>
      </c>
      <c r="B21" s="87">
        <v>1013.2506717199999</v>
      </c>
      <c r="C21" s="87">
        <v>18.04203688</v>
      </c>
      <c r="D21" s="87">
        <v>1888.672</v>
      </c>
      <c r="E21" s="87">
        <v>100.70584229999997</v>
      </c>
      <c r="F21" s="87">
        <v>10.31617439</v>
      </c>
      <c r="G21" s="87">
        <v>2.53</v>
      </c>
      <c r="H21" s="87">
        <v>80.598663</v>
      </c>
      <c r="I21" s="87"/>
      <c r="J21" s="87">
        <v>8.022450599999999</v>
      </c>
      <c r="K21" s="87">
        <v>110.175113</v>
      </c>
      <c r="L21" s="87">
        <f t="shared" si="0"/>
        <v>3232.31295189</v>
      </c>
      <c r="N21" s="16"/>
      <c r="O21" s="17"/>
      <c r="P21" s="25"/>
      <c r="Q21" s="29"/>
      <c r="R21" s="17"/>
      <c r="S21" s="29"/>
      <c r="T21" s="29"/>
      <c r="U21" s="17"/>
      <c r="V21" s="29"/>
      <c r="W21" s="17"/>
    </row>
    <row r="22" spans="1:23" s="5" customFormat="1" ht="14.25">
      <c r="A22" s="49" t="s">
        <v>10</v>
      </c>
      <c r="B22" s="87">
        <v>1452.2104172600002</v>
      </c>
      <c r="C22" s="87">
        <v>420.97136059</v>
      </c>
      <c r="D22" s="87">
        <v>1879.997</v>
      </c>
      <c r="E22" s="87">
        <v>1181.9359168400008</v>
      </c>
      <c r="F22" s="87">
        <v>1115.0344283</v>
      </c>
      <c r="G22" s="87">
        <v>1538.930949</v>
      </c>
      <c r="H22" s="87">
        <v>1169.697311</v>
      </c>
      <c r="I22" s="87">
        <v>38.889965</v>
      </c>
      <c r="J22" s="87"/>
      <c r="K22" s="87">
        <v>96.122076</v>
      </c>
      <c r="L22" s="87">
        <f t="shared" si="0"/>
        <v>8893.78942399</v>
      </c>
      <c r="N22" s="16"/>
      <c r="O22" s="17"/>
      <c r="P22" s="25"/>
      <c r="Q22" s="29"/>
      <c r="R22" s="17"/>
      <c r="S22" s="29"/>
      <c r="T22" s="29"/>
      <c r="U22" s="17"/>
      <c r="V22" s="17"/>
      <c r="W22" s="17"/>
    </row>
    <row r="23" spans="1:23" s="5" customFormat="1" ht="14.25">
      <c r="A23" s="49" t="s">
        <v>11</v>
      </c>
      <c r="B23" s="87">
        <v>1547.47107979</v>
      </c>
      <c r="C23" s="87">
        <v>3.70952538</v>
      </c>
      <c r="D23" s="87">
        <v>1640.58</v>
      </c>
      <c r="E23" s="87">
        <v>130.43011749999997</v>
      </c>
      <c r="F23" s="87">
        <v>10.825235730000001</v>
      </c>
      <c r="G23" s="87">
        <v>9.839</v>
      </c>
      <c r="H23" s="87">
        <v>221.767022</v>
      </c>
      <c r="I23" s="87">
        <v>752.7356970000001</v>
      </c>
      <c r="J23" s="87">
        <v>23.6855088</v>
      </c>
      <c r="K23" s="87"/>
      <c r="L23" s="87">
        <f t="shared" si="0"/>
        <v>4341.0431862</v>
      </c>
      <c r="N23" s="16"/>
      <c r="O23" s="17"/>
      <c r="P23" s="25"/>
      <c r="Q23" s="29"/>
      <c r="R23" s="17"/>
      <c r="S23" s="29"/>
      <c r="T23" s="29"/>
      <c r="U23" s="17"/>
      <c r="V23" s="29"/>
      <c r="W23" s="17"/>
    </row>
    <row r="24" spans="1:23" s="5" customFormat="1" ht="14.25">
      <c r="A24" s="49" t="s">
        <v>12</v>
      </c>
      <c r="B24" s="87">
        <v>1748.5141297799998</v>
      </c>
      <c r="C24" s="87">
        <v>232.08693218</v>
      </c>
      <c r="D24" s="87">
        <v>3746.174</v>
      </c>
      <c r="E24" s="87">
        <v>532.4546131100001</v>
      </c>
      <c r="F24" s="87">
        <v>2053.3729718199997</v>
      </c>
      <c r="G24" s="87">
        <v>719.712366</v>
      </c>
      <c r="H24" s="87">
        <v>1623.966973</v>
      </c>
      <c r="I24" s="87">
        <v>48.608275</v>
      </c>
      <c r="J24" s="87">
        <v>904.3889412</v>
      </c>
      <c r="K24" s="87">
        <v>323.787675</v>
      </c>
      <c r="L24" s="87">
        <f t="shared" si="0"/>
        <v>11933.066877090001</v>
      </c>
      <c r="M24" s="16"/>
      <c r="N24" s="16"/>
      <c r="O24" s="17"/>
      <c r="P24" s="30"/>
      <c r="Q24" s="29"/>
      <c r="R24" s="17"/>
      <c r="S24" s="29"/>
      <c r="T24" s="29"/>
      <c r="U24" s="17"/>
      <c r="V24" s="29"/>
      <c r="W24" s="17"/>
    </row>
    <row r="25" spans="1:14" s="6" customFormat="1" ht="15" customHeight="1">
      <c r="A25" s="57" t="s">
        <v>29</v>
      </c>
      <c r="B25" s="73">
        <f aca="true" t="shared" si="1" ref="B25:K25">SUM(B12:B24)</f>
        <v>25025.851466940003</v>
      </c>
      <c r="C25" s="73">
        <f t="shared" si="1"/>
        <v>5422.68128544</v>
      </c>
      <c r="D25" s="73">
        <f t="shared" si="1"/>
        <v>33557.821</v>
      </c>
      <c r="E25" s="73">
        <f t="shared" si="1"/>
        <v>8619.825539070001</v>
      </c>
      <c r="F25" s="73">
        <f t="shared" si="1"/>
        <v>9920.45373627</v>
      </c>
      <c r="G25" s="73">
        <f t="shared" si="1"/>
        <v>5695.760216</v>
      </c>
      <c r="H25" s="73">
        <f t="shared" si="1"/>
        <v>16983.155907</v>
      </c>
      <c r="I25" s="73">
        <f t="shared" si="1"/>
        <v>2349.0610469999997</v>
      </c>
      <c r="J25" s="73">
        <f t="shared" si="1"/>
        <v>5916.159541100001</v>
      </c>
      <c r="K25" s="73">
        <f t="shared" si="1"/>
        <v>2465.1770380000003</v>
      </c>
      <c r="L25" s="73">
        <f>SUM(B25:K25)</f>
        <v>115955.94677682</v>
      </c>
      <c r="M25" s="22"/>
      <c r="N25" s="22"/>
    </row>
    <row r="26" spans="1:12" ht="12.75">
      <c r="A26" s="3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69"/>
      <c r="B27" s="69" t="str">
        <f>LEFT(A4,LEN(A4)-5)</f>
        <v>Enero-setiembre 2011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71"/>
      <c r="B28" s="36"/>
      <c r="C28" s="36"/>
      <c r="D28" s="70"/>
      <c r="E28" s="70"/>
      <c r="F28" s="70"/>
      <c r="G28" s="70"/>
      <c r="H28" s="70"/>
      <c r="I28" s="70"/>
      <c r="J28" s="70"/>
      <c r="K28" s="70"/>
      <c r="L28" s="36"/>
    </row>
    <row r="29" spans="1:23" ht="14.25" customHeight="1">
      <c r="A29" s="49" t="s">
        <v>1</v>
      </c>
      <c r="B29" s="87"/>
      <c r="C29" s="87">
        <v>742.18625657</v>
      </c>
      <c r="D29" s="87">
        <v>16890.026</v>
      </c>
      <c r="E29" s="87">
        <v>937.0338648499996</v>
      </c>
      <c r="F29" s="87">
        <v>216.62915972</v>
      </c>
      <c r="G29" s="87">
        <v>65.80402</v>
      </c>
      <c r="H29" s="87">
        <v>1504.9398219999998</v>
      </c>
      <c r="I29" s="87">
        <v>748.8153050000001</v>
      </c>
      <c r="J29" s="87">
        <v>144.061385</v>
      </c>
      <c r="K29" s="87">
        <v>437.287518</v>
      </c>
      <c r="L29" s="87">
        <f>SUM(B29:K29)</f>
        <v>21686.783331140003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4.25" customHeight="1">
      <c r="A30" s="49" t="s">
        <v>2</v>
      </c>
      <c r="B30" s="87">
        <v>575.27168302</v>
      </c>
      <c r="C30" s="87"/>
      <c r="D30" s="87">
        <v>1100.309</v>
      </c>
      <c r="E30" s="87">
        <v>274.6997554199999</v>
      </c>
      <c r="F30" s="87">
        <v>107.20957892</v>
      </c>
      <c r="G30" s="87">
        <v>15.781742000000001</v>
      </c>
      <c r="H30" s="87">
        <v>87.63731</v>
      </c>
      <c r="I30" s="87">
        <v>41.916781</v>
      </c>
      <c r="J30" s="87">
        <v>322.2522292</v>
      </c>
      <c r="K30" s="87">
        <v>13.659576</v>
      </c>
      <c r="L30" s="87">
        <f aca="true" t="shared" si="2" ref="L30:L42">SUM(B30:K30)</f>
        <v>2538.73765556</v>
      </c>
      <c r="M30" s="2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4.25" customHeight="1">
      <c r="A31" s="49" t="s">
        <v>3</v>
      </c>
      <c r="B31" s="87">
        <v>12805.823186579999</v>
      </c>
      <c r="C31" s="87">
        <v>2212.25716654</v>
      </c>
      <c r="D31" s="87"/>
      <c r="E31" s="87">
        <v>3554.3703508599983</v>
      </c>
      <c r="F31" s="87">
        <v>1051.59818813</v>
      </c>
      <c r="G31" s="87">
        <v>65.23719700000001</v>
      </c>
      <c r="H31" s="87">
        <v>3304.047994</v>
      </c>
      <c r="I31" s="87">
        <v>552.0372090000001</v>
      </c>
      <c r="J31" s="87">
        <v>978.9143054</v>
      </c>
      <c r="K31" s="87">
        <v>1170.776243</v>
      </c>
      <c r="L31" s="87">
        <f t="shared" si="2"/>
        <v>25695.061840509996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4.25" customHeight="1">
      <c r="A32" s="49" t="s">
        <v>4</v>
      </c>
      <c r="B32" s="87">
        <v>3327.3042807699994</v>
      </c>
      <c r="C32" s="87">
        <v>137.73640525000002</v>
      </c>
      <c r="D32" s="87">
        <v>3924.681</v>
      </c>
      <c r="E32" s="87"/>
      <c r="F32" s="87">
        <v>1709.70948505</v>
      </c>
      <c r="G32" s="87">
        <v>661.8420440000001</v>
      </c>
      <c r="H32" s="87">
        <v>1551.83536</v>
      </c>
      <c r="I32" s="87">
        <v>434.463299</v>
      </c>
      <c r="J32" s="87">
        <v>1530.5573597000002</v>
      </c>
      <c r="K32" s="87">
        <v>89.489073</v>
      </c>
      <c r="L32" s="87">
        <f t="shared" si="2"/>
        <v>13367.61830677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4.25" customHeight="1">
      <c r="A33" s="53" t="s">
        <v>5</v>
      </c>
      <c r="B33" s="87">
        <v>1384.19062377</v>
      </c>
      <c r="C33" s="87">
        <v>189.64494764999998</v>
      </c>
      <c r="D33" s="87">
        <v>1927.417</v>
      </c>
      <c r="E33" s="87">
        <v>703.4852504599997</v>
      </c>
      <c r="F33" s="87"/>
      <c r="G33" s="87">
        <v>759.279392</v>
      </c>
      <c r="H33" s="87">
        <v>4209.631434000001</v>
      </c>
      <c r="I33" s="87">
        <v>20.219036</v>
      </c>
      <c r="J33" s="87">
        <v>788.2476081000001</v>
      </c>
      <c r="K33" s="87">
        <v>19.274819</v>
      </c>
      <c r="L33" s="87">
        <f t="shared" si="2"/>
        <v>10001.39011098</v>
      </c>
      <c r="M33" s="2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4.25" customHeight="1">
      <c r="A34" s="49" t="s">
        <v>7</v>
      </c>
      <c r="B34" s="87">
        <v>84.33658494</v>
      </c>
      <c r="C34" s="87">
        <v>0.26010783000000004</v>
      </c>
      <c r="D34" s="87">
        <v>395.852</v>
      </c>
      <c r="E34" s="87">
        <v>38.80348160000001</v>
      </c>
      <c r="F34" s="87">
        <v>29.13238697</v>
      </c>
      <c r="G34" s="87">
        <v>8.407</v>
      </c>
      <c r="H34" s="87">
        <v>280.036739</v>
      </c>
      <c r="I34" s="87">
        <v>0.306064</v>
      </c>
      <c r="J34" s="87">
        <v>11.122419599999999</v>
      </c>
      <c r="K34" s="87">
        <v>43.488639000000006</v>
      </c>
      <c r="L34" s="87">
        <f t="shared" si="2"/>
        <v>891.74542294</v>
      </c>
      <c r="M34" s="2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4.25" customHeight="1">
      <c r="A35" s="49" t="s">
        <v>16</v>
      </c>
      <c r="B35" s="87">
        <v>333.47882509000004</v>
      </c>
      <c r="C35" s="87">
        <v>56.77632292</v>
      </c>
      <c r="D35" s="87">
        <v>702.009</v>
      </c>
      <c r="E35" s="87">
        <v>429.5286864899999</v>
      </c>
      <c r="F35" s="87">
        <v>1414.44973833</v>
      </c>
      <c r="G35" s="87"/>
      <c r="H35" s="87">
        <v>630.226625</v>
      </c>
      <c r="I35" s="87">
        <v>7.563555</v>
      </c>
      <c r="J35" s="87">
        <v>647.6087882999999</v>
      </c>
      <c r="K35" s="87">
        <v>9.255573</v>
      </c>
      <c r="L35" s="87">
        <f t="shared" si="2"/>
        <v>4230.89711413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4.25" customHeight="1">
      <c r="A36" s="49" t="s">
        <v>8</v>
      </c>
      <c r="B36" s="87">
        <v>694.47319731</v>
      </c>
      <c r="C36" s="87">
        <v>44.673237439999994</v>
      </c>
      <c r="D36" s="87">
        <v>2976.289</v>
      </c>
      <c r="E36" s="87">
        <v>1502.6851560500006</v>
      </c>
      <c r="F36" s="87">
        <v>515.7621623299999</v>
      </c>
      <c r="G36" s="87">
        <v>71.25300800000001</v>
      </c>
      <c r="H36" s="87"/>
      <c r="I36" s="87">
        <v>7.925744</v>
      </c>
      <c r="J36" s="87">
        <v>363.74997010000004</v>
      </c>
      <c r="K36" s="87">
        <v>116.589905</v>
      </c>
      <c r="L36" s="87">
        <f t="shared" si="2"/>
        <v>6293.4013802300005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4.25" customHeight="1">
      <c r="A37" s="88" t="s">
        <v>64</v>
      </c>
      <c r="B37" s="87">
        <v>156.10325206</v>
      </c>
      <c r="C37" s="87">
        <v>34.71981176</v>
      </c>
      <c r="D37" s="87">
        <v>274.665</v>
      </c>
      <c r="E37" s="87">
        <v>82.74933155999999</v>
      </c>
      <c r="F37" s="87">
        <v>1292.11956182</v>
      </c>
      <c r="G37" s="87">
        <v>835.173</v>
      </c>
      <c r="H37" s="87">
        <v>755.222372</v>
      </c>
      <c r="I37" s="87">
        <v>9.018171</v>
      </c>
      <c r="J37" s="87">
        <v>236.04745719999997</v>
      </c>
      <c r="K37" s="87">
        <v>3.057547</v>
      </c>
      <c r="L37" s="87">
        <f t="shared" si="2"/>
        <v>3678.8755043999995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4.25" customHeight="1">
      <c r="A38" s="49" t="s">
        <v>9</v>
      </c>
      <c r="B38" s="87">
        <v>1011.9044653100001</v>
      </c>
      <c r="C38" s="87">
        <v>20.21592275</v>
      </c>
      <c r="D38" s="87">
        <v>2205.642</v>
      </c>
      <c r="E38" s="87">
        <v>121.54284844000001</v>
      </c>
      <c r="F38" s="87">
        <v>9.39430363</v>
      </c>
      <c r="G38" s="87">
        <v>1.341</v>
      </c>
      <c r="H38" s="87">
        <v>92.457211</v>
      </c>
      <c r="I38" s="87"/>
      <c r="J38" s="87">
        <v>7.5146584</v>
      </c>
      <c r="K38" s="87">
        <v>154.78636300000002</v>
      </c>
      <c r="L38" s="87">
        <f t="shared" si="2"/>
        <v>3624.79877253</v>
      </c>
      <c r="M38" s="2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4.25" customHeight="1">
      <c r="A39" s="49" t="s">
        <v>10</v>
      </c>
      <c r="B39" s="87">
        <v>1411.10553041</v>
      </c>
      <c r="C39" s="87">
        <v>373.11617835</v>
      </c>
      <c r="D39" s="87">
        <v>1647.513</v>
      </c>
      <c r="E39" s="87">
        <v>1328.7410878000003</v>
      </c>
      <c r="F39" s="87">
        <v>945.62780711</v>
      </c>
      <c r="G39" s="87">
        <v>1348.330589</v>
      </c>
      <c r="H39" s="87">
        <v>940.049531</v>
      </c>
      <c r="I39" s="87">
        <v>89.654069</v>
      </c>
      <c r="J39" s="87"/>
      <c r="K39" s="87">
        <v>71.368738</v>
      </c>
      <c r="L39" s="87">
        <f t="shared" si="2"/>
        <v>8155.506530670001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4.25" customHeight="1">
      <c r="A40" s="49" t="s">
        <v>11</v>
      </c>
      <c r="B40" s="87">
        <v>1521.1924918299999</v>
      </c>
      <c r="C40" s="87">
        <v>5.84076119</v>
      </c>
      <c r="D40" s="87">
        <v>1639.31</v>
      </c>
      <c r="E40" s="87">
        <v>121.08229508000004</v>
      </c>
      <c r="F40" s="87">
        <v>12.374606800000002</v>
      </c>
      <c r="G40" s="87">
        <v>49.495</v>
      </c>
      <c r="H40" s="87">
        <v>193.23262599999998</v>
      </c>
      <c r="I40" s="87">
        <v>849.379276</v>
      </c>
      <c r="J40" s="87">
        <v>33.4666908</v>
      </c>
      <c r="K40" s="87"/>
      <c r="L40" s="87">
        <f t="shared" si="2"/>
        <v>4425.3737476999995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4.25" customHeight="1">
      <c r="A41" s="49" t="s">
        <v>12</v>
      </c>
      <c r="B41" s="87">
        <v>1289.14172896</v>
      </c>
      <c r="C41" s="87">
        <v>215.72093581</v>
      </c>
      <c r="D41" s="87">
        <v>3012.717</v>
      </c>
      <c r="E41" s="87">
        <v>472.41887079</v>
      </c>
      <c r="F41" s="87">
        <v>1198.5937819100002</v>
      </c>
      <c r="G41" s="87">
        <v>1044.686526</v>
      </c>
      <c r="H41" s="87">
        <v>1223.5722250000001</v>
      </c>
      <c r="I41" s="87">
        <v>73.95863800000001</v>
      </c>
      <c r="J41" s="87">
        <v>585.6853633</v>
      </c>
      <c r="K41" s="87">
        <v>217.853232</v>
      </c>
      <c r="L41" s="87">
        <f t="shared" si="2"/>
        <v>9334.348301769998</v>
      </c>
      <c r="M41" s="2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13" s="3" customFormat="1" ht="15" customHeight="1">
      <c r="A42" s="57" t="s">
        <v>29</v>
      </c>
      <c r="B42" s="73">
        <f>SUM(B29:B41)</f>
        <v>24594.32585004999</v>
      </c>
      <c r="C42" s="73">
        <f aca="true" t="shared" si="3" ref="C42:K42">SUM(C29:C41)</f>
        <v>4033.1480540600005</v>
      </c>
      <c r="D42" s="73">
        <f t="shared" si="3"/>
        <v>36696.43</v>
      </c>
      <c r="E42" s="73">
        <f t="shared" si="3"/>
        <v>9567.140979399997</v>
      </c>
      <c r="F42" s="73">
        <f t="shared" si="3"/>
        <v>8502.600760719999</v>
      </c>
      <c r="G42" s="73">
        <f t="shared" si="3"/>
        <v>4926.630518</v>
      </c>
      <c r="H42" s="73">
        <f t="shared" si="3"/>
        <v>14772.889249</v>
      </c>
      <c r="I42" s="73">
        <f>SUM(I29:I41)</f>
        <v>2835.257147</v>
      </c>
      <c r="J42" s="73">
        <f t="shared" si="3"/>
        <v>5649.2282351</v>
      </c>
      <c r="K42" s="73">
        <f t="shared" si="3"/>
        <v>2346.887226</v>
      </c>
      <c r="L42" s="73">
        <f t="shared" si="2"/>
        <v>113924.53801933</v>
      </c>
      <c r="M42" s="9"/>
    </row>
    <row r="43" spans="1:12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5">
      <c r="A44" s="69"/>
      <c r="B44" s="69" t="str">
        <f>+CONCATENATE("Crecimiento ",RIGHT(A4,4),"/",RIGHT(B27,4))</f>
        <v>Crecimiento 2012/2011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9" customHeight="1">
      <c r="A45" s="71"/>
      <c r="B45" s="36"/>
      <c r="C45" s="36"/>
      <c r="D45" s="70"/>
      <c r="E45" s="70"/>
      <c r="F45" s="70"/>
      <c r="G45" s="70"/>
      <c r="H45" s="70"/>
      <c r="I45" s="70"/>
      <c r="J45" s="70"/>
      <c r="K45" s="70"/>
      <c r="L45" s="36"/>
    </row>
    <row r="46" spans="1:18" ht="14.25" customHeight="1">
      <c r="A46" s="49" t="s">
        <v>1</v>
      </c>
      <c r="B46" s="74"/>
      <c r="C46" s="74">
        <f aca="true" t="shared" si="4" ref="C46:L46">+(C12/C29-1)*100</f>
        <v>95.82255181694063</v>
      </c>
      <c r="D46" s="74">
        <f t="shared" si="4"/>
        <v>-20.219962953283797</v>
      </c>
      <c r="E46" s="74">
        <f t="shared" si="4"/>
        <v>-5.006744300272404</v>
      </c>
      <c r="F46" s="74">
        <f>+(F12/F29-1)*100</f>
        <v>-5.302581501422621</v>
      </c>
      <c r="G46" s="74">
        <f t="shared" si="4"/>
        <v>22.384507815783895</v>
      </c>
      <c r="H46" s="74">
        <f aca="true" t="shared" si="5" ref="H46:J52">(H12/H29-1)*100</f>
        <v>-5.63274615773971</v>
      </c>
      <c r="I46" s="74">
        <f t="shared" si="5"/>
        <v>-18.618306686453224</v>
      </c>
      <c r="J46" s="74">
        <f t="shared" si="5"/>
        <v>7.623228459173825</v>
      </c>
      <c r="K46" s="74">
        <f aca="true" t="shared" si="6" ref="K46:K56">+(K12/K29-1)*100</f>
        <v>-14.031903604438122</v>
      </c>
      <c r="L46" s="74">
        <f t="shared" si="4"/>
        <v>-13.935726979161622</v>
      </c>
      <c r="M46" s="16"/>
      <c r="O46" s="32"/>
      <c r="P46" s="32"/>
      <c r="R46" s="16"/>
    </row>
    <row r="47" spans="1:18" ht="14.25" customHeight="1">
      <c r="A47" s="49" t="s">
        <v>2</v>
      </c>
      <c r="B47" s="74">
        <f aca="true" t="shared" si="7" ref="B47:B59">+(B13/B30-1)*100</f>
        <v>1.3999590189667233</v>
      </c>
      <c r="C47" s="74"/>
      <c r="D47" s="74">
        <f>+(D13/D30-1)*100</f>
        <v>-3.2665369455307514</v>
      </c>
      <c r="E47" s="74">
        <f>+(E13/E30-1)*100</f>
        <v>13.523155116466356</v>
      </c>
      <c r="F47" s="74">
        <f>+(F13/F30-1)*100</f>
        <v>-21.88589552945518</v>
      </c>
      <c r="G47" s="74">
        <f>+(G13/G30-1)*100</f>
        <v>6.575890037994525</v>
      </c>
      <c r="H47" s="74">
        <f t="shared" si="5"/>
        <v>41.66528730742649</v>
      </c>
      <c r="I47" s="74">
        <f t="shared" si="5"/>
        <v>43.17842298052419</v>
      </c>
      <c r="J47" s="74">
        <f t="shared" si="5"/>
        <v>26.558154186385387</v>
      </c>
      <c r="K47" s="74">
        <f t="shared" si="6"/>
        <v>5.084037747584569</v>
      </c>
      <c r="L47" s="74">
        <f aca="true" t="shared" si="8" ref="L47:L59">+(L13/L30-1)*100</f>
        <v>5.03107121053934</v>
      </c>
      <c r="M47" s="16"/>
      <c r="O47" s="32"/>
      <c r="P47" s="32"/>
      <c r="R47" s="16"/>
    </row>
    <row r="48" spans="1:18" ht="14.25" customHeight="1">
      <c r="A48" s="49" t="s">
        <v>3</v>
      </c>
      <c r="B48" s="74">
        <f t="shared" si="7"/>
        <v>-6.053642376246426</v>
      </c>
      <c r="C48" s="74">
        <f aca="true" t="shared" si="9" ref="C48:C59">+(C14/C31-1)*100</f>
        <v>16.5817487039144</v>
      </c>
      <c r="D48" s="74"/>
      <c r="E48" s="74">
        <f>+(E14/E31-1)*100</f>
        <v>-10.642282292796923</v>
      </c>
      <c r="F48" s="74">
        <f>+(F14/F31-1)*100</f>
        <v>-6.134316845363874</v>
      </c>
      <c r="G48" s="74">
        <f>+(G14/G31-1)*100</f>
        <v>60.947436168969624</v>
      </c>
      <c r="H48" s="74">
        <f t="shared" si="5"/>
        <v>35.304803747351386</v>
      </c>
      <c r="I48" s="74">
        <f t="shared" si="5"/>
        <v>33.8418812997078</v>
      </c>
      <c r="J48" s="74">
        <f t="shared" si="5"/>
        <v>2.3226250933895187</v>
      </c>
      <c r="K48" s="74">
        <f t="shared" si="6"/>
        <v>3.6884866137482764</v>
      </c>
      <c r="L48" s="74">
        <f t="shared" si="8"/>
        <v>2.365536101032939</v>
      </c>
      <c r="M48" s="16"/>
      <c r="O48" s="32"/>
      <c r="P48" s="32"/>
      <c r="R48" s="16"/>
    </row>
    <row r="49" spans="1:18" ht="14.25" customHeight="1">
      <c r="A49" s="49" t="s">
        <v>4</v>
      </c>
      <c r="B49" s="74">
        <f t="shared" si="7"/>
        <v>13.682297883938865</v>
      </c>
      <c r="C49" s="74">
        <f t="shared" si="9"/>
        <v>26.093687943115505</v>
      </c>
      <c r="D49" s="74">
        <f aca="true" t="shared" si="10" ref="D49:D59">+(D15/D32-1)*100</f>
        <v>-15.779549981259622</v>
      </c>
      <c r="E49" s="74"/>
      <c r="F49" s="74">
        <f>+(F15/F32-1)*100</f>
        <v>-10.375681979375118</v>
      </c>
      <c r="G49" s="74">
        <f>+(G15/G32-1)*100</f>
        <v>129.37863010709546</v>
      </c>
      <c r="H49" s="74">
        <f t="shared" si="5"/>
        <v>10.746616187428536</v>
      </c>
      <c r="I49" s="74">
        <f t="shared" si="5"/>
        <v>-82.55896500937816</v>
      </c>
      <c r="J49" s="74">
        <f t="shared" si="5"/>
        <v>-2.8254130775259734</v>
      </c>
      <c r="K49" s="74">
        <f t="shared" si="6"/>
        <v>60.974129210166225</v>
      </c>
      <c r="L49" s="74">
        <f t="shared" si="8"/>
        <v>2.769269257505047</v>
      </c>
      <c r="M49" s="4"/>
      <c r="O49" s="32"/>
      <c r="P49" s="32"/>
      <c r="R49" s="16"/>
    </row>
    <row r="50" spans="1:18" ht="14.25" customHeight="1">
      <c r="A50" s="53" t="s">
        <v>5</v>
      </c>
      <c r="B50" s="74">
        <f t="shared" si="7"/>
        <v>19.22716977414105</v>
      </c>
      <c r="C50" s="74">
        <f t="shared" si="9"/>
        <v>73.88869751416235</v>
      </c>
      <c r="D50" s="74">
        <f t="shared" si="10"/>
        <v>9.984035629030984</v>
      </c>
      <c r="E50" s="74">
        <f aca="true" t="shared" si="11" ref="E50:E59">+(E16/E33-1)*100</f>
        <v>5.511357758339375</v>
      </c>
      <c r="F50" s="74"/>
      <c r="G50" s="74">
        <f>+(G16/G33-1)*100</f>
        <v>2.8958328425170654</v>
      </c>
      <c r="H50" s="74">
        <f t="shared" si="5"/>
        <v>3.527306495307747</v>
      </c>
      <c r="I50" s="74">
        <f t="shared" si="5"/>
        <v>-61.00634570312848</v>
      </c>
      <c r="J50" s="74">
        <f t="shared" si="5"/>
        <v>-14.678745601131126</v>
      </c>
      <c r="K50" s="74">
        <f t="shared" si="6"/>
        <v>58.42737096519557</v>
      </c>
      <c r="L50" s="74">
        <f t="shared" si="8"/>
        <v>6.910724640379717</v>
      </c>
      <c r="M50" s="4"/>
      <c r="O50" s="32"/>
      <c r="P50" s="32"/>
      <c r="R50" s="16"/>
    </row>
    <row r="51" spans="1:18" ht="14.25" customHeight="1">
      <c r="A51" s="49" t="s">
        <v>7</v>
      </c>
      <c r="B51" s="74">
        <f t="shared" si="7"/>
        <v>2.219415003976799</v>
      </c>
      <c r="C51" s="74">
        <f t="shared" si="9"/>
        <v>78.8048671968083</v>
      </c>
      <c r="D51" s="74">
        <f t="shared" si="10"/>
        <v>3.9876014267958837</v>
      </c>
      <c r="E51" s="74">
        <f t="shared" si="11"/>
        <v>-47.64326879369505</v>
      </c>
      <c r="F51" s="74">
        <f aca="true" t="shared" si="12" ref="F51:F59">+(F17/F34-1)*100</f>
        <v>-21.915075536290672</v>
      </c>
      <c r="G51" s="74">
        <f>+(G17/G34-1)*100</f>
        <v>47.40097537766146</v>
      </c>
      <c r="H51" s="74">
        <f t="shared" si="5"/>
        <v>0.644062634938769</v>
      </c>
      <c r="I51" s="74">
        <f t="shared" si="5"/>
        <v>86.0450755397564</v>
      </c>
      <c r="J51" s="74">
        <f t="shared" si="5"/>
        <v>24.910022276088227</v>
      </c>
      <c r="K51" s="74">
        <f t="shared" si="6"/>
        <v>-5.627207602426932</v>
      </c>
      <c r="L51" s="74">
        <f t="shared" si="8"/>
        <v>-0.0711536032232063</v>
      </c>
      <c r="M51" s="4"/>
      <c r="R51" s="16"/>
    </row>
    <row r="52" spans="1:18" ht="14.25" customHeight="1">
      <c r="A52" s="49" t="s">
        <v>16</v>
      </c>
      <c r="B52" s="74">
        <f t="shared" si="7"/>
        <v>4.257986037394645</v>
      </c>
      <c r="C52" s="74">
        <f t="shared" si="9"/>
        <v>176.05821164369266</v>
      </c>
      <c r="D52" s="74">
        <f t="shared" si="10"/>
        <v>-0.6233538316460341</v>
      </c>
      <c r="E52" s="74">
        <f t="shared" si="11"/>
        <v>-5.7142811160230345</v>
      </c>
      <c r="F52" s="74">
        <f t="shared" si="12"/>
        <v>7.784907290520504</v>
      </c>
      <c r="G52" s="74"/>
      <c r="H52" s="74">
        <f t="shared" si="5"/>
        <v>6.373628851367541</v>
      </c>
      <c r="I52" s="74">
        <f t="shared" si="5"/>
        <v>-53.74154084950793</v>
      </c>
      <c r="J52" s="74">
        <f t="shared" si="5"/>
        <v>0</v>
      </c>
      <c r="K52" s="74">
        <f t="shared" si="6"/>
        <v>-17.957656430347424</v>
      </c>
      <c r="L52" s="74">
        <f t="shared" si="8"/>
        <v>5.431317036582017</v>
      </c>
      <c r="M52" s="4"/>
      <c r="O52" s="32"/>
      <c r="P52" s="32"/>
      <c r="R52" s="16"/>
    </row>
    <row r="53" spans="1:18" ht="14.25" customHeight="1">
      <c r="A53" s="49" t="s">
        <v>8</v>
      </c>
      <c r="B53" s="74">
        <f t="shared" si="7"/>
        <v>-5.556192588779762</v>
      </c>
      <c r="C53" s="74">
        <f t="shared" si="9"/>
        <v>-36.47590741970635</v>
      </c>
      <c r="D53" s="74">
        <f t="shared" si="10"/>
        <v>2.419791895209089</v>
      </c>
      <c r="E53" s="74">
        <f t="shared" si="11"/>
        <v>-31.820329253594494</v>
      </c>
      <c r="F53" s="74">
        <f t="shared" si="12"/>
        <v>20.703293763856845</v>
      </c>
      <c r="G53" s="74">
        <f aca="true" t="shared" si="13" ref="G53:H59">+(G19/G36-1)*100</f>
        <v>2.1174839383622857</v>
      </c>
      <c r="H53" s="74"/>
      <c r="I53" s="74">
        <f>(I19/I36-1)*100</f>
        <v>-13.392332631485449</v>
      </c>
      <c r="J53" s="74">
        <f>(J19/J36-1)*100</f>
        <v>-16.239950640754707</v>
      </c>
      <c r="K53" s="74">
        <f t="shared" si="6"/>
        <v>-15.248524304055323</v>
      </c>
      <c r="L53" s="74">
        <f t="shared" si="8"/>
        <v>-6.842795276220914</v>
      </c>
      <c r="M53" s="4"/>
      <c r="O53" s="32"/>
      <c r="P53" s="32"/>
      <c r="R53" s="16"/>
    </row>
    <row r="54" spans="1:18" ht="14.25" customHeight="1">
      <c r="A54" s="88" t="s">
        <v>64</v>
      </c>
      <c r="B54" s="74">
        <f t="shared" si="7"/>
        <v>-18.12175613044047</v>
      </c>
      <c r="C54" s="74">
        <f t="shared" si="9"/>
        <v>-23.996780534388474</v>
      </c>
      <c r="D54" s="74">
        <f t="shared" si="10"/>
        <v>2.069065953070104</v>
      </c>
      <c r="E54" s="74">
        <f t="shared" si="11"/>
        <v>25.855934684483174</v>
      </c>
      <c r="F54" s="74">
        <f t="shared" si="12"/>
        <v>35.64985814944033</v>
      </c>
      <c r="G54" s="74">
        <f t="shared" si="13"/>
        <v>0.32077186403296487</v>
      </c>
      <c r="H54" s="74">
        <f t="shared" si="13"/>
        <v>11.663771793031597</v>
      </c>
      <c r="I54" s="74">
        <f>(I20/I37-1)*100</f>
        <v>-33.86438336554054</v>
      </c>
      <c r="J54" s="74">
        <f>(J20/J37-1)*100</f>
        <v>22.643702302080992</v>
      </c>
      <c r="K54" s="74">
        <f t="shared" si="6"/>
        <v>188.2302381615067</v>
      </c>
      <c r="L54" s="74">
        <f t="shared" si="8"/>
        <v>16.25536643288865</v>
      </c>
      <c r="M54" s="4"/>
      <c r="O54" s="32"/>
      <c r="P54" s="32"/>
      <c r="R54" s="16"/>
    </row>
    <row r="55" spans="1:18" ht="14.25" customHeight="1">
      <c r="A55" s="49" t="s">
        <v>9</v>
      </c>
      <c r="B55" s="74">
        <f t="shared" si="7"/>
        <v>0.13303690774675303</v>
      </c>
      <c r="C55" s="74">
        <f t="shared" si="9"/>
        <v>-10.753334868179588</v>
      </c>
      <c r="D55" s="74">
        <f t="shared" si="10"/>
        <v>-14.370872516936107</v>
      </c>
      <c r="E55" s="74">
        <f t="shared" si="11"/>
        <v>-17.143753340852708</v>
      </c>
      <c r="F55" s="74">
        <f t="shared" si="12"/>
        <v>9.813082441321953</v>
      </c>
      <c r="G55" s="74">
        <f t="shared" si="13"/>
        <v>88.66517524235644</v>
      </c>
      <c r="H55" s="74">
        <f>(H21/H38-1)*100</f>
        <v>-12.825984984556804</v>
      </c>
      <c r="I55" s="74"/>
      <c r="J55" s="74">
        <f>(J21/J38-1)*100</f>
        <v>6.7573557302351706</v>
      </c>
      <c r="K55" s="74">
        <f t="shared" si="6"/>
        <v>-28.82117593266277</v>
      </c>
      <c r="L55" s="74">
        <f t="shared" si="8"/>
        <v>-10.827796114211786</v>
      </c>
      <c r="M55" s="4"/>
      <c r="O55" s="32"/>
      <c r="P55" s="32"/>
      <c r="R55" s="16"/>
    </row>
    <row r="56" spans="1:18" ht="14.25" customHeight="1">
      <c r="A56" s="49" t="s">
        <v>10</v>
      </c>
      <c r="B56" s="74">
        <f t="shared" si="7"/>
        <v>2.912956257641275</v>
      </c>
      <c r="C56" s="74">
        <f t="shared" si="9"/>
        <v>12.825812713784202</v>
      </c>
      <c r="D56" s="74">
        <f t="shared" si="10"/>
        <v>14.11120883416399</v>
      </c>
      <c r="E56" s="74">
        <f t="shared" si="11"/>
        <v>-11.048440686293903</v>
      </c>
      <c r="F56" s="74">
        <f t="shared" si="12"/>
        <v>17.914725002401898</v>
      </c>
      <c r="G56" s="74">
        <f t="shared" si="13"/>
        <v>14.136025805166996</v>
      </c>
      <c r="H56" s="74">
        <f>(H22/H39-1)*100</f>
        <v>24.42932764997039</v>
      </c>
      <c r="I56" s="74">
        <f>(I22/I39-1)*100</f>
        <v>-56.62219748219125</v>
      </c>
      <c r="J56" s="74"/>
      <c r="K56" s="74">
        <f t="shared" si="6"/>
        <v>34.68372664793375</v>
      </c>
      <c r="L56" s="74">
        <f t="shared" si="8"/>
        <v>9.052569457747062</v>
      </c>
      <c r="M56" s="4"/>
      <c r="O56" s="32"/>
      <c r="P56" s="32"/>
      <c r="R56" s="16"/>
    </row>
    <row r="57" spans="1:18" ht="14.25" customHeight="1">
      <c r="A57" s="49" t="s">
        <v>11</v>
      </c>
      <c r="B57" s="74">
        <f t="shared" si="7"/>
        <v>1.727499189033388</v>
      </c>
      <c r="C57" s="74">
        <f t="shared" si="9"/>
        <v>-36.489007865086165</v>
      </c>
      <c r="D57" s="74">
        <f t="shared" si="10"/>
        <v>0.07747161915683254</v>
      </c>
      <c r="E57" s="74">
        <f t="shared" si="11"/>
        <v>7.72022236101797</v>
      </c>
      <c r="F57" s="74">
        <f t="shared" si="12"/>
        <v>-12.520568087868467</v>
      </c>
      <c r="G57" s="74">
        <f t="shared" si="13"/>
        <v>-80.1212243660976</v>
      </c>
      <c r="H57" s="74">
        <f>(H23/H40-1)*100</f>
        <v>14.766862403453551</v>
      </c>
      <c r="I57" s="74">
        <f>(I23/I40-1)*100</f>
        <v>-11.378141865566304</v>
      </c>
      <c r="J57" s="74">
        <f>(J23/J40-1)*100</f>
        <v>-29.226618366462453</v>
      </c>
      <c r="K57" s="74"/>
      <c r="L57" s="74">
        <f t="shared" si="8"/>
        <v>-1.9056144476797932</v>
      </c>
      <c r="M57" s="4"/>
      <c r="O57" s="32"/>
      <c r="P57" s="32"/>
      <c r="R57" s="16"/>
    </row>
    <row r="58" spans="1:18" ht="14.25" customHeight="1">
      <c r="A58" s="49" t="s">
        <v>12</v>
      </c>
      <c r="B58" s="74">
        <f t="shared" si="7"/>
        <v>35.63397185122488</v>
      </c>
      <c r="C58" s="74">
        <f t="shared" si="9"/>
        <v>7.586651851174353</v>
      </c>
      <c r="D58" s="74">
        <f t="shared" si="10"/>
        <v>24.34536665740592</v>
      </c>
      <c r="E58" s="74">
        <f t="shared" si="11"/>
        <v>12.708159227341099</v>
      </c>
      <c r="F58" s="74">
        <f t="shared" si="12"/>
        <v>71.31516972730158</v>
      </c>
      <c r="G58" s="74">
        <f t="shared" si="13"/>
        <v>-31.107337168814986</v>
      </c>
      <c r="H58" s="74">
        <f>(H24/H41-1)*100</f>
        <v>32.723425705417576</v>
      </c>
      <c r="I58" s="74">
        <f>(I24/I41-1)*100</f>
        <v>-34.2764059554477</v>
      </c>
      <c r="J58" s="74">
        <f>(J24/J41-1)*100</f>
        <v>54.41549300537216</v>
      </c>
      <c r="K58" s="74">
        <f>+(K24/K41-1)*100</f>
        <v>48.626518884971134</v>
      </c>
      <c r="L58" s="74">
        <f t="shared" si="8"/>
        <v>27.840385759198938</v>
      </c>
      <c r="M58" s="4"/>
      <c r="O58" s="32"/>
      <c r="P58" s="32"/>
      <c r="R58" s="16"/>
    </row>
    <row r="59" spans="1:18" s="3" customFormat="1" ht="15" customHeight="1">
      <c r="A59" s="57" t="s">
        <v>29</v>
      </c>
      <c r="B59" s="75">
        <f t="shared" si="7"/>
        <v>1.7545738782229536</v>
      </c>
      <c r="C59" s="75">
        <f t="shared" si="9"/>
        <v>34.45281980117776</v>
      </c>
      <c r="D59" s="75">
        <f t="shared" si="10"/>
        <v>-8.552900104996585</v>
      </c>
      <c r="E59" s="75">
        <f t="shared" si="11"/>
        <v>-9.901761062889724</v>
      </c>
      <c r="F59" s="75">
        <f t="shared" si="12"/>
        <v>16.675521001763904</v>
      </c>
      <c r="G59" s="75">
        <f t="shared" si="13"/>
        <v>15.611678107174832</v>
      </c>
      <c r="H59" s="75">
        <f>(H25/H42-1)*100</f>
        <v>14.96164102191193</v>
      </c>
      <c r="I59" s="75">
        <f>(I25/I42-1)*100</f>
        <v>-17.14821883138349</v>
      </c>
      <c r="J59" s="75">
        <f>(J25/J42-1)*100</f>
        <v>4.725093320561791</v>
      </c>
      <c r="K59" s="75">
        <f>+(K25/K42-1)*100</f>
        <v>5.040285305980041</v>
      </c>
      <c r="L59" s="75">
        <f t="shared" si="8"/>
        <v>1.7831178364272393</v>
      </c>
      <c r="R59" s="33"/>
    </row>
    <row r="60" spans="1:12" ht="10.5" customHeight="1" thickBot="1">
      <c r="A60" s="6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2.25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12" customFormat="1" ht="12">
      <c r="A62" s="62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4" sqref="A64:IV78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12.57421875" style="0" bestFit="1" customWidth="1"/>
    <col min="15" max="15" width="11.57421875" style="0" bestFit="1" customWidth="1"/>
  </cols>
  <sheetData>
    <row r="1" spans="1:12" ht="12.75">
      <c r="A1" s="37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7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8" t="str">
        <f>+Exp!A4</f>
        <v>Enero-setiembre 2011-2012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38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7.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 thickBot="1">
      <c r="A7" s="66"/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thickBot="1">
      <c r="A8" s="66" t="s">
        <v>0</v>
      </c>
      <c r="B8" s="41" t="s">
        <v>30</v>
      </c>
      <c r="C8" s="41" t="s">
        <v>31</v>
      </c>
      <c r="D8" s="41" t="s">
        <v>32</v>
      </c>
      <c r="E8" s="67" t="s">
        <v>33</v>
      </c>
      <c r="F8" s="41" t="s">
        <v>40</v>
      </c>
      <c r="G8" s="41" t="s">
        <v>34</v>
      </c>
      <c r="H8" s="41" t="s">
        <v>35</v>
      </c>
      <c r="I8" s="41" t="s">
        <v>41</v>
      </c>
      <c r="J8" s="41" t="s">
        <v>37</v>
      </c>
      <c r="K8" s="41" t="s">
        <v>38</v>
      </c>
      <c r="L8" s="41" t="s">
        <v>18</v>
      </c>
    </row>
    <row r="9" spans="1:12" ht="9" customHeight="1">
      <c r="A9" s="6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5">
      <c r="A10" s="69"/>
      <c r="B10" s="69" t="str">
        <f>+Exp!B10</f>
        <v>Enero-setiembre 2012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9" customHeight="1">
      <c r="A11" s="7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22" s="5" customFormat="1" ht="14.25" customHeight="1">
      <c r="A12" s="49" t="s">
        <v>1</v>
      </c>
      <c r="B12" s="87"/>
      <c r="C12" s="87">
        <v>792.886209</v>
      </c>
      <c r="D12" s="87">
        <v>11604.596</v>
      </c>
      <c r="E12" s="87">
        <v>3774.1850126400077</v>
      </c>
      <c r="F12" s="87">
        <v>1760.63944533</v>
      </c>
      <c r="G12" s="87">
        <v>400.97748600000006</v>
      </c>
      <c r="H12" s="87">
        <v>728.072447</v>
      </c>
      <c r="I12" s="87">
        <v>1419.510126</v>
      </c>
      <c r="J12" s="87">
        <v>1487.8377109</v>
      </c>
      <c r="K12" s="87">
        <v>1303.678327</v>
      </c>
      <c r="L12" s="79">
        <f aca="true" t="shared" si="0" ref="L12:L25">SUM(B12:K12)</f>
        <v>23272.382763870006</v>
      </c>
      <c r="N12" s="12"/>
      <c r="O12" s="16"/>
      <c r="P12" s="8"/>
      <c r="Q12" s="16"/>
      <c r="R12" s="16"/>
      <c r="S12" s="16"/>
      <c r="T12" s="16"/>
      <c r="U12" s="16"/>
      <c r="V12" s="16"/>
    </row>
    <row r="13" spans="1:22" s="5" customFormat="1" ht="14.25" customHeight="1">
      <c r="A13" s="49" t="s">
        <v>2</v>
      </c>
      <c r="B13" s="87">
        <v>946.5690773899998</v>
      </c>
      <c r="C13" s="87"/>
      <c r="D13" s="87">
        <v>2412.424</v>
      </c>
      <c r="E13" s="87">
        <v>186.15873764999986</v>
      </c>
      <c r="F13" s="87">
        <v>170.87516546</v>
      </c>
      <c r="G13" s="87">
        <v>20.145149</v>
      </c>
      <c r="H13" s="87">
        <v>36.805363</v>
      </c>
      <c r="I13" s="87">
        <v>19.540729</v>
      </c>
      <c r="J13" s="87">
        <v>322.86664060000004</v>
      </c>
      <c r="K13" s="87">
        <v>4.233086</v>
      </c>
      <c r="L13" s="79">
        <f t="shared" si="0"/>
        <v>4119.617948099999</v>
      </c>
      <c r="N13" s="12"/>
      <c r="O13" s="16"/>
      <c r="P13" s="8"/>
      <c r="Q13" s="16"/>
      <c r="R13" s="16"/>
      <c r="S13" s="16"/>
      <c r="T13" s="16"/>
      <c r="U13" s="16"/>
      <c r="V13" s="16"/>
    </row>
    <row r="14" spans="1:22" s="5" customFormat="1" ht="14.25" customHeight="1">
      <c r="A14" s="49" t="s">
        <v>3</v>
      </c>
      <c r="B14" s="87">
        <v>13244.8793969</v>
      </c>
      <c r="C14" s="87">
        <v>1062.331038</v>
      </c>
      <c r="D14" s="87"/>
      <c r="E14" s="87">
        <v>3689.164418629999</v>
      </c>
      <c r="F14" s="87">
        <v>2083.06752271</v>
      </c>
      <c r="G14" s="87">
        <v>732.536767</v>
      </c>
      <c r="H14" s="87">
        <v>3340.380074</v>
      </c>
      <c r="I14" s="87">
        <v>1902.618416</v>
      </c>
      <c r="J14" s="87">
        <v>1994.093599</v>
      </c>
      <c r="K14" s="87">
        <v>1552.9544329999999</v>
      </c>
      <c r="L14" s="79">
        <f t="shared" si="0"/>
        <v>29602.025665240002</v>
      </c>
      <c r="N14" s="12"/>
      <c r="O14" s="16"/>
      <c r="P14" s="8"/>
      <c r="Q14" s="16"/>
      <c r="R14" s="16"/>
      <c r="S14" s="16"/>
      <c r="T14" s="16"/>
      <c r="U14" s="16"/>
      <c r="V14" s="16"/>
    </row>
    <row r="15" spans="1:22" s="5" customFormat="1" ht="14.25" customHeight="1">
      <c r="A15" s="49" t="s">
        <v>4</v>
      </c>
      <c r="B15" s="87">
        <v>732.44929139</v>
      </c>
      <c r="C15" s="87">
        <v>265.193444</v>
      </c>
      <c r="D15" s="87">
        <v>3061.265</v>
      </c>
      <c r="E15" s="87"/>
      <c r="F15" s="87">
        <v>724.99898876</v>
      </c>
      <c r="G15" s="87">
        <v>488.8737930000001</v>
      </c>
      <c r="H15" s="87">
        <v>1130.0881040000002</v>
      </c>
      <c r="I15" s="87">
        <v>104.864748</v>
      </c>
      <c r="J15" s="87">
        <v>931.8849869000001</v>
      </c>
      <c r="K15" s="87">
        <v>101.34588099999999</v>
      </c>
      <c r="L15" s="79">
        <f t="shared" si="0"/>
        <v>7540.96423705</v>
      </c>
      <c r="N15" s="12"/>
      <c r="O15" s="16"/>
      <c r="P15" s="8"/>
      <c r="Q15" s="16"/>
      <c r="R15" s="16"/>
      <c r="S15" s="16"/>
      <c r="T15" s="16"/>
      <c r="U15" s="16"/>
      <c r="V15" s="16"/>
    </row>
    <row r="16" spans="1:22" s="5" customFormat="1" ht="14.25" customHeight="1">
      <c r="A16" s="53" t="s">
        <v>5</v>
      </c>
      <c r="B16" s="87">
        <v>226.75783497999998</v>
      </c>
      <c r="C16" s="87">
        <v>113.317383</v>
      </c>
      <c r="D16" s="87">
        <v>961.665</v>
      </c>
      <c r="E16" s="87">
        <v>1582.886060690002</v>
      </c>
      <c r="F16" s="87"/>
      <c r="G16" s="87">
        <v>1668.771839</v>
      </c>
      <c r="H16" s="87">
        <v>656.919314</v>
      </c>
      <c r="I16" s="87">
        <v>16.329069999999998</v>
      </c>
      <c r="J16" s="87">
        <v>1108.4525306</v>
      </c>
      <c r="K16" s="87">
        <v>34.361157</v>
      </c>
      <c r="L16" s="79">
        <f t="shared" si="0"/>
        <v>6369.460189270002</v>
      </c>
      <c r="N16" s="12"/>
      <c r="O16" s="16"/>
      <c r="P16" s="8"/>
      <c r="Q16" s="16"/>
      <c r="R16" s="16"/>
      <c r="S16" s="16"/>
      <c r="T16" s="16"/>
      <c r="U16" s="16"/>
      <c r="V16" s="16"/>
    </row>
    <row r="17" spans="1:22" s="5" customFormat="1" ht="14.25" customHeight="1">
      <c r="A17" s="49" t="s">
        <v>7</v>
      </c>
      <c r="B17" s="87">
        <v>8.58447183</v>
      </c>
      <c r="C17" s="87">
        <v>3.302399</v>
      </c>
      <c r="D17" s="87">
        <v>68.498</v>
      </c>
      <c r="E17" s="87">
        <v>4.67276309</v>
      </c>
      <c r="F17" s="87">
        <v>21.837985399999997</v>
      </c>
      <c r="G17" s="87">
        <v>10.5</v>
      </c>
      <c r="H17" s="87">
        <v>13.54098</v>
      </c>
      <c r="I17" s="87">
        <v>0.6144980000000001</v>
      </c>
      <c r="J17" s="87">
        <v>1.1114604</v>
      </c>
      <c r="K17" s="87">
        <v>0.990495</v>
      </c>
      <c r="L17" s="79">
        <f t="shared" si="0"/>
        <v>133.65305272</v>
      </c>
      <c r="N17" s="12"/>
      <c r="O17" s="16"/>
      <c r="P17" s="8"/>
      <c r="Q17" s="16"/>
      <c r="R17" s="16"/>
      <c r="S17" s="16"/>
      <c r="T17" s="16"/>
      <c r="U17" s="16"/>
      <c r="V17" s="16"/>
    </row>
    <row r="18" spans="1:22" s="5" customFormat="1" ht="14.25" customHeight="1">
      <c r="A18" s="49" t="s">
        <v>16</v>
      </c>
      <c r="B18" s="87">
        <v>171.01847845</v>
      </c>
      <c r="C18" s="87">
        <v>23.896027999999998</v>
      </c>
      <c r="D18" s="87">
        <v>110.625</v>
      </c>
      <c r="E18" s="87">
        <v>1602.5034038599974</v>
      </c>
      <c r="F18" s="87">
        <v>798.43674566</v>
      </c>
      <c r="G18" s="87"/>
      <c r="H18" s="87">
        <v>80.072918</v>
      </c>
      <c r="I18" s="87">
        <v>2.5540819999999997</v>
      </c>
      <c r="J18" s="87">
        <v>1602.1817715999998</v>
      </c>
      <c r="K18" s="87">
        <v>14.613135</v>
      </c>
      <c r="L18" s="79">
        <f t="shared" si="0"/>
        <v>4405.901562569997</v>
      </c>
      <c r="N18" s="12"/>
      <c r="O18" s="16"/>
      <c r="P18" s="8"/>
      <c r="Q18" s="16"/>
      <c r="R18" s="16"/>
      <c r="S18" s="16"/>
      <c r="T18" s="16"/>
      <c r="U18" s="16"/>
      <c r="V18" s="16"/>
    </row>
    <row r="19" spans="1:22" s="5" customFormat="1" ht="14.25" customHeight="1">
      <c r="A19" s="49" t="s">
        <v>8</v>
      </c>
      <c r="B19" s="87">
        <v>1615.57639488</v>
      </c>
      <c r="C19" s="87">
        <v>159.26329</v>
      </c>
      <c r="D19" s="87">
        <v>4625.471</v>
      </c>
      <c r="E19" s="87">
        <v>1845.5451339800002</v>
      </c>
      <c r="F19" s="87">
        <v>4995.621510600001</v>
      </c>
      <c r="G19" s="87">
        <v>685.177652</v>
      </c>
      <c r="H19" s="87"/>
      <c r="I19" s="87">
        <v>126.62008999999999</v>
      </c>
      <c r="J19" s="87">
        <v>1249.1280699</v>
      </c>
      <c r="K19" s="87">
        <v>221.08045199999998</v>
      </c>
      <c r="L19" s="79">
        <f t="shared" si="0"/>
        <v>15523.483593360002</v>
      </c>
      <c r="N19" s="12"/>
      <c r="O19" s="16"/>
      <c r="P19" s="8"/>
      <c r="Q19" s="16"/>
      <c r="R19" s="16"/>
      <c r="S19" s="16"/>
      <c r="T19" s="16"/>
      <c r="U19" s="16"/>
      <c r="V19" s="16"/>
    </row>
    <row r="20" spans="1:22" s="5" customFormat="1" ht="14.25" customHeight="1">
      <c r="A20" s="88" t="s">
        <v>64</v>
      </c>
      <c r="B20" s="87">
        <v>0.1854324</v>
      </c>
      <c r="C20" s="87">
        <v>2.951129</v>
      </c>
      <c r="D20" s="87">
        <v>10.913</v>
      </c>
      <c r="E20" s="87">
        <v>29.815613929999962</v>
      </c>
      <c r="F20" s="87">
        <v>54.868375009999994</v>
      </c>
      <c r="G20" s="87">
        <v>1174.676</v>
      </c>
      <c r="H20" s="87">
        <v>48.546923</v>
      </c>
      <c r="I20" s="87">
        <v>5.346493000000001</v>
      </c>
      <c r="J20" s="87">
        <v>9.6227795</v>
      </c>
      <c r="K20" s="87">
        <v>2.045032</v>
      </c>
      <c r="L20" s="79">
        <f t="shared" si="0"/>
        <v>1338.97077784</v>
      </c>
      <c r="N20" s="12"/>
      <c r="O20" s="16"/>
      <c r="P20" s="8"/>
      <c r="Q20" s="16"/>
      <c r="R20" s="16"/>
      <c r="S20" s="16"/>
      <c r="T20" s="16"/>
      <c r="U20" s="16"/>
      <c r="V20" s="16"/>
    </row>
    <row r="21" spans="1:22" s="5" customFormat="1" ht="14.25" customHeight="1">
      <c r="A21" s="49" t="s">
        <v>9</v>
      </c>
      <c r="B21" s="87">
        <v>339.45083482000007</v>
      </c>
      <c r="C21" s="87">
        <v>53.794674</v>
      </c>
      <c r="D21" s="87">
        <v>637.53</v>
      </c>
      <c r="E21" s="87">
        <v>100.81902624</v>
      </c>
      <c r="F21" s="87">
        <v>58.70781659</v>
      </c>
      <c r="G21" s="87">
        <v>9.58</v>
      </c>
      <c r="H21" s="87">
        <v>110.022148</v>
      </c>
      <c r="I21" s="87"/>
      <c r="J21" s="87">
        <v>131.8841352</v>
      </c>
      <c r="K21" s="87">
        <v>56.003659</v>
      </c>
      <c r="L21" s="79">
        <f t="shared" si="0"/>
        <v>1497.79229385</v>
      </c>
      <c r="N21" s="12"/>
      <c r="O21" s="16"/>
      <c r="P21" s="8"/>
      <c r="Q21" s="16"/>
      <c r="R21" s="16"/>
      <c r="S21" s="16"/>
      <c r="T21" s="16"/>
      <c r="U21" s="16"/>
      <c r="V21" s="16"/>
    </row>
    <row r="22" spans="1:22" s="5" customFormat="1" ht="14.25" customHeight="1">
      <c r="A22" s="49" t="s">
        <v>10</v>
      </c>
      <c r="B22" s="87">
        <v>115.96163734999999</v>
      </c>
      <c r="C22" s="87">
        <v>406.408797</v>
      </c>
      <c r="D22" s="87">
        <v>873.217</v>
      </c>
      <c r="E22" s="87">
        <v>1571.5290673800023</v>
      </c>
      <c r="F22" s="87">
        <v>675.08982547</v>
      </c>
      <c r="G22" s="87">
        <v>839.158459</v>
      </c>
      <c r="H22" s="87">
        <v>306.265815</v>
      </c>
      <c r="I22" s="87">
        <v>7.277719</v>
      </c>
      <c r="J22" s="87"/>
      <c r="K22" s="87">
        <v>16.844461</v>
      </c>
      <c r="L22" s="79">
        <f t="shared" si="0"/>
        <v>4811.752781200002</v>
      </c>
      <c r="N22" s="12"/>
      <c r="O22" s="16"/>
      <c r="P22" s="8"/>
      <c r="Q22" s="16"/>
      <c r="R22" s="16"/>
      <c r="S22" s="16"/>
      <c r="T22" s="16"/>
      <c r="U22" s="16"/>
      <c r="V22" s="16"/>
    </row>
    <row r="23" spans="1:22" s="5" customFormat="1" ht="14.25" customHeight="1">
      <c r="A23" s="49" t="s">
        <v>11</v>
      </c>
      <c r="B23" s="87">
        <v>414.75965067</v>
      </c>
      <c r="C23" s="87">
        <v>28.229506</v>
      </c>
      <c r="D23" s="87">
        <v>1245.303</v>
      </c>
      <c r="E23" s="87">
        <v>182.51342371000004</v>
      </c>
      <c r="F23" s="87">
        <v>63.24277162</v>
      </c>
      <c r="G23" s="87">
        <v>65.5</v>
      </c>
      <c r="H23" s="87">
        <v>220.284542</v>
      </c>
      <c r="I23" s="87">
        <v>120.2734</v>
      </c>
      <c r="J23" s="87">
        <v>119.6969162</v>
      </c>
      <c r="K23" s="87"/>
      <c r="L23" s="79">
        <f t="shared" si="0"/>
        <v>2459.8032102</v>
      </c>
      <c r="N23" s="12"/>
      <c r="O23" s="16"/>
      <c r="P23" s="8"/>
      <c r="Q23" s="16"/>
      <c r="R23" s="16"/>
      <c r="S23" s="16"/>
      <c r="T23" s="16"/>
      <c r="U23" s="16"/>
      <c r="V23" s="16"/>
    </row>
    <row r="24" spans="1:22" s="5" customFormat="1" ht="14.25" customHeight="1">
      <c r="A24" s="49" t="s">
        <v>12</v>
      </c>
      <c r="B24" s="87">
        <v>22.082953629999995</v>
      </c>
      <c r="C24" s="87">
        <v>359.205533</v>
      </c>
      <c r="D24" s="87">
        <v>765.335</v>
      </c>
      <c r="E24" s="87">
        <v>149.80711097999995</v>
      </c>
      <c r="F24" s="87">
        <v>482.76296914</v>
      </c>
      <c r="G24" s="87">
        <v>211.58318500000001</v>
      </c>
      <c r="H24" s="87">
        <v>154.739925</v>
      </c>
      <c r="I24" s="87">
        <v>131.854864</v>
      </c>
      <c r="J24" s="87">
        <v>151.1905786</v>
      </c>
      <c r="K24" s="87">
        <v>726.150179</v>
      </c>
      <c r="L24" s="79">
        <f t="shared" si="0"/>
        <v>3154.7122983500003</v>
      </c>
      <c r="M24" s="16"/>
      <c r="N24" s="12"/>
      <c r="O24" s="16"/>
      <c r="P24" s="8"/>
      <c r="Q24" s="16"/>
      <c r="R24" s="16"/>
      <c r="S24" s="16"/>
      <c r="T24" s="16"/>
      <c r="U24" s="16"/>
      <c r="V24" s="16"/>
    </row>
    <row r="25" spans="1:16" s="6" customFormat="1" ht="15" customHeight="1">
      <c r="A25" s="57" t="s">
        <v>29</v>
      </c>
      <c r="B25" s="73">
        <f aca="true" t="shared" si="1" ref="B25:K25">SUM(B12:B24)</f>
        <v>17838.27545469</v>
      </c>
      <c r="C25" s="73">
        <f t="shared" si="1"/>
        <v>3270.7794300000005</v>
      </c>
      <c r="D25" s="73">
        <f t="shared" si="1"/>
        <v>26376.842</v>
      </c>
      <c r="E25" s="73">
        <f t="shared" si="1"/>
        <v>14719.59977278001</v>
      </c>
      <c r="F25" s="73">
        <f t="shared" si="1"/>
        <v>11890.149121750004</v>
      </c>
      <c r="G25" s="73">
        <f t="shared" si="1"/>
        <v>6307.480330000001</v>
      </c>
      <c r="H25" s="73">
        <f t="shared" si="1"/>
        <v>6825.738553</v>
      </c>
      <c r="I25" s="73">
        <f t="shared" si="1"/>
        <v>3857.4042349999995</v>
      </c>
      <c r="J25" s="73">
        <f t="shared" si="1"/>
        <v>9109.951179400001</v>
      </c>
      <c r="K25" s="73">
        <f t="shared" si="1"/>
        <v>4034.300297</v>
      </c>
      <c r="L25" s="73">
        <f t="shared" si="0"/>
        <v>104230.52037362</v>
      </c>
      <c r="M25" s="23"/>
      <c r="N25" s="12"/>
      <c r="O25" s="22"/>
      <c r="P25" s="8"/>
    </row>
    <row r="26" spans="1:12" ht="9" customHeight="1">
      <c r="A26" s="36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5" ht="15">
      <c r="A27" s="69"/>
      <c r="B27" s="69" t="str">
        <f>+Exp!B27</f>
        <v>Enero-setiembre 2011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N27" s="28"/>
      <c r="O27" s="28"/>
    </row>
    <row r="28" spans="1:12" ht="9" customHeight="1">
      <c r="A28" s="71"/>
      <c r="B28" s="36"/>
      <c r="C28" s="36"/>
      <c r="D28" s="70"/>
      <c r="E28" s="70"/>
      <c r="F28" s="70"/>
      <c r="G28" s="70"/>
      <c r="H28" s="70"/>
      <c r="I28" s="70"/>
      <c r="J28" s="70"/>
      <c r="K28" s="70"/>
      <c r="L28" s="36"/>
    </row>
    <row r="29" spans="1:24" s="5" customFormat="1" ht="14.25" customHeight="1">
      <c r="A29" s="49" t="s">
        <v>1</v>
      </c>
      <c r="B29" s="87"/>
      <c r="C29" s="87">
        <v>703.325203</v>
      </c>
      <c r="D29" s="87">
        <v>12387.905</v>
      </c>
      <c r="E29" s="87">
        <v>3398.7866405299937</v>
      </c>
      <c r="F29" s="87">
        <v>1471.5064951</v>
      </c>
      <c r="G29" s="87">
        <v>394.136158</v>
      </c>
      <c r="H29" s="87">
        <v>792.037517</v>
      </c>
      <c r="I29" s="87">
        <v>1202.032823</v>
      </c>
      <c r="J29" s="87">
        <v>1390.296329</v>
      </c>
      <c r="K29" s="87">
        <v>1462.430816</v>
      </c>
      <c r="L29" s="79">
        <f aca="true" t="shared" si="2" ref="L29:L42">SUM(B29:K29)</f>
        <v>23202.456981629995</v>
      </c>
      <c r="N29" s="12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5" customFormat="1" ht="14.25" customHeight="1">
      <c r="A30" s="49" t="s">
        <v>2</v>
      </c>
      <c r="B30" s="87">
        <v>388.05768719</v>
      </c>
      <c r="C30" s="87"/>
      <c r="D30" s="87">
        <v>2030.397</v>
      </c>
      <c r="E30" s="87">
        <v>108.26679962000003</v>
      </c>
      <c r="F30" s="87">
        <v>85.55247015</v>
      </c>
      <c r="G30" s="87">
        <v>5.214378000000001</v>
      </c>
      <c r="H30" s="87">
        <v>39.72712</v>
      </c>
      <c r="I30" s="87">
        <v>16.476973</v>
      </c>
      <c r="J30" s="87">
        <v>216.72320380000002</v>
      </c>
      <c r="K30" s="87">
        <v>6.2452510000000006</v>
      </c>
      <c r="L30" s="79">
        <f t="shared" si="2"/>
        <v>2896.66088276</v>
      </c>
      <c r="M30" s="2"/>
      <c r="N30" s="12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5" customFormat="1" ht="14.25" customHeight="1">
      <c r="A31" s="49" t="s">
        <v>3</v>
      </c>
      <c r="B31" s="87">
        <v>16385.47733517</v>
      </c>
      <c r="C31" s="87">
        <v>1006.2350749999999</v>
      </c>
      <c r="D31" s="87"/>
      <c r="E31" s="87">
        <v>4657.356418370016</v>
      </c>
      <c r="F31" s="87">
        <v>2104.5938363600003</v>
      </c>
      <c r="G31" s="87">
        <v>708.994286</v>
      </c>
      <c r="H31" s="87">
        <v>3447.2161260000003</v>
      </c>
      <c r="I31" s="87">
        <v>2407.698468</v>
      </c>
      <c r="J31" s="87">
        <v>1768.5013817000001</v>
      </c>
      <c r="K31" s="87">
        <v>1583.539316</v>
      </c>
      <c r="L31" s="79">
        <f t="shared" si="2"/>
        <v>34069.612242600015</v>
      </c>
      <c r="M31"/>
      <c r="N31" s="12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5" customFormat="1" ht="14.25" customHeight="1">
      <c r="A32" s="49" t="s">
        <v>4</v>
      </c>
      <c r="B32" s="87">
        <v>807.47964202</v>
      </c>
      <c r="C32" s="87">
        <v>226.727784</v>
      </c>
      <c r="D32" s="87">
        <v>3490.144</v>
      </c>
      <c r="E32" s="87"/>
      <c r="F32" s="87">
        <v>686.95595719</v>
      </c>
      <c r="G32" s="87">
        <v>472.52100600000006</v>
      </c>
      <c r="H32" s="87">
        <v>1615.509912</v>
      </c>
      <c r="I32" s="87">
        <v>113.752373</v>
      </c>
      <c r="J32" s="87">
        <v>1004.8610364</v>
      </c>
      <c r="K32" s="87">
        <v>102.51423600000001</v>
      </c>
      <c r="L32" s="79">
        <f t="shared" si="2"/>
        <v>8520.465946610002</v>
      </c>
      <c r="M32"/>
      <c r="N32" s="12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5" customFormat="1" ht="14.25" customHeight="1">
      <c r="A33" s="53" t="s">
        <v>5</v>
      </c>
      <c r="B33" s="87">
        <v>170.72005672999998</v>
      </c>
      <c r="C33" s="87">
        <v>150.383242</v>
      </c>
      <c r="D33" s="87">
        <v>1043.981</v>
      </c>
      <c r="E33" s="87">
        <v>1797.4638614999978</v>
      </c>
      <c r="F33" s="87"/>
      <c r="G33" s="87">
        <v>1649.9840049999998</v>
      </c>
      <c r="H33" s="87">
        <v>612.6119649999999</v>
      </c>
      <c r="I33" s="87">
        <v>17.714538</v>
      </c>
      <c r="J33" s="87">
        <v>1040.4709538</v>
      </c>
      <c r="K33" s="87">
        <v>7.803193</v>
      </c>
      <c r="L33" s="79">
        <f t="shared" si="2"/>
        <v>6491.132815029997</v>
      </c>
      <c r="M33" s="2"/>
      <c r="N33" s="12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5" customFormat="1" ht="14.25" customHeight="1">
      <c r="A34" s="49" t="s">
        <v>7</v>
      </c>
      <c r="B34" s="87">
        <v>6.442663659999999</v>
      </c>
      <c r="C34" s="87">
        <v>4.777421</v>
      </c>
      <c r="D34" s="87">
        <v>56.574</v>
      </c>
      <c r="E34" s="87">
        <v>4.519208449999999</v>
      </c>
      <c r="F34" s="87">
        <v>4.88344248</v>
      </c>
      <c r="G34" s="87">
        <v>8.589</v>
      </c>
      <c r="H34" s="87">
        <v>12.348749</v>
      </c>
      <c r="I34" s="87">
        <v>1.2211500000000002</v>
      </c>
      <c r="J34" s="87">
        <v>0.8758179</v>
      </c>
      <c r="K34" s="87">
        <v>1.335371</v>
      </c>
      <c r="L34" s="79">
        <f t="shared" si="2"/>
        <v>101.56682348999998</v>
      </c>
      <c r="M34" s="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5" customFormat="1" ht="14.25" customHeight="1">
      <c r="A35" s="49" t="s">
        <v>16</v>
      </c>
      <c r="B35" s="87">
        <v>147.65311117999997</v>
      </c>
      <c r="C35" s="87">
        <v>19.78977</v>
      </c>
      <c r="D35" s="87">
        <v>66.069</v>
      </c>
      <c r="E35" s="87">
        <v>901.5984030000003</v>
      </c>
      <c r="F35" s="87">
        <v>797.38731606</v>
      </c>
      <c r="G35" s="87"/>
      <c r="H35" s="87">
        <v>93.154499</v>
      </c>
      <c r="I35" s="87">
        <v>1.524825</v>
      </c>
      <c r="J35" s="87">
        <v>1413.0474022</v>
      </c>
      <c r="K35" s="87">
        <v>55.467604</v>
      </c>
      <c r="L35" s="79">
        <f t="shared" si="2"/>
        <v>3495.6919304400003</v>
      </c>
      <c r="M35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5" customFormat="1" ht="14.25" customHeight="1">
      <c r="A36" s="49" t="s">
        <v>8</v>
      </c>
      <c r="B36" s="87">
        <v>1936.6524307599998</v>
      </c>
      <c r="C36" s="87">
        <v>131.75667199999998</v>
      </c>
      <c r="D36" s="87">
        <v>3558.413</v>
      </c>
      <c r="E36" s="87">
        <v>1753.9116046400027</v>
      </c>
      <c r="F36" s="87">
        <v>4393.764749229999</v>
      </c>
      <c r="G36" s="87">
        <v>659.140791</v>
      </c>
      <c r="H36" s="87"/>
      <c r="I36" s="87">
        <v>140.58246</v>
      </c>
      <c r="J36" s="87">
        <v>1003.1272976</v>
      </c>
      <c r="K36" s="87">
        <v>160.49218900000002</v>
      </c>
      <c r="L36" s="79">
        <f t="shared" si="2"/>
        <v>13737.84119423</v>
      </c>
      <c r="M36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5" customFormat="1" ht="14.25" customHeight="1">
      <c r="A37" s="88" t="s">
        <v>64</v>
      </c>
      <c r="B37" s="87">
        <v>1.74625882</v>
      </c>
      <c r="C37" s="87">
        <v>3.907658</v>
      </c>
      <c r="D37" s="87">
        <v>14.536</v>
      </c>
      <c r="E37" s="87">
        <v>19.97115748999999</v>
      </c>
      <c r="F37" s="87">
        <v>102.32926418000001</v>
      </c>
      <c r="G37" s="87">
        <v>1592.409</v>
      </c>
      <c r="H37" s="87">
        <v>79.69779799999999</v>
      </c>
      <c r="I37" s="87">
        <v>5.8950190000000005</v>
      </c>
      <c r="J37" s="87">
        <v>188.0631908</v>
      </c>
      <c r="K37" s="87">
        <v>2.465691</v>
      </c>
      <c r="L37" s="79">
        <f t="shared" si="2"/>
        <v>2011.02103729</v>
      </c>
      <c r="M37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5" customFormat="1" ht="14.25" customHeight="1">
      <c r="A38" s="49" t="s">
        <v>9</v>
      </c>
      <c r="B38" s="87">
        <v>386.63547591</v>
      </c>
      <c r="C38" s="87">
        <v>44.429136</v>
      </c>
      <c r="D38" s="87">
        <v>468.506</v>
      </c>
      <c r="E38" s="87">
        <v>482.49395987999986</v>
      </c>
      <c r="F38" s="87">
        <v>60.11443288</v>
      </c>
      <c r="G38" s="87">
        <v>5.945</v>
      </c>
      <c r="H38" s="87">
        <v>108.879708</v>
      </c>
      <c r="I38" s="87"/>
      <c r="J38" s="87">
        <v>179.8868318</v>
      </c>
      <c r="K38" s="87">
        <v>65.91541099999999</v>
      </c>
      <c r="L38" s="79">
        <f t="shared" si="2"/>
        <v>1802.8059554699998</v>
      </c>
      <c r="M38" s="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5" customFormat="1" ht="14.25" customHeight="1">
      <c r="A39" s="49" t="s">
        <v>10</v>
      </c>
      <c r="B39" s="87">
        <v>117.40155383000004</v>
      </c>
      <c r="C39" s="87">
        <v>332.79859700000003</v>
      </c>
      <c r="D39" s="87">
        <v>1046.088</v>
      </c>
      <c r="E39" s="87">
        <v>1553.6561678699995</v>
      </c>
      <c r="F39" s="87">
        <v>761.31833903</v>
      </c>
      <c r="G39" s="87">
        <v>852.4456519999999</v>
      </c>
      <c r="H39" s="87">
        <v>465.534299</v>
      </c>
      <c r="I39" s="87">
        <v>5.812857</v>
      </c>
      <c r="J39" s="87"/>
      <c r="K39" s="87">
        <v>26.869812999999997</v>
      </c>
      <c r="L39" s="79">
        <f t="shared" si="2"/>
        <v>5161.92527873</v>
      </c>
      <c r="M39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5" customFormat="1" ht="14.25" customHeight="1">
      <c r="A40" s="49" t="s">
        <v>11</v>
      </c>
      <c r="B40" s="87">
        <v>470.85411113</v>
      </c>
      <c r="C40" s="87">
        <v>18.967734</v>
      </c>
      <c r="D40" s="87">
        <v>1247.478</v>
      </c>
      <c r="E40" s="87">
        <v>110.91007342000016</v>
      </c>
      <c r="F40" s="87">
        <v>42.95202714</v>
      </c>
      <c r="G40" s="87">
        <v>47.599</v>
      </c>
      <c r="H40" s="87">
        <v>206.640479</v>
      </c>
      <c r="I40" s="87">
        <v>150.08273699999998</v>
      </c>
      <c r="J40" s="87">
        <v>86.630251</v>
      </c>
      <c r="K40" s="87"/>
      <c r="L40" s="79">
        <f t="shared" si="2"/>
        <v>2382.1144126900003</v>
      </c>
      <c r="M40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5" customFormat="1" ht="14.25" customHeight="1">
      <c r="A41" s="49" t="s">
        <v>12</v>
      </c>
      <c r="B41" s="87">
        <v>19.153197360000004</v>
      </c>
      <c r="C41" s="87">
        <v>395.83101500000004</v>
      </c>
      <c r="D41" s="87">
        <v>968.432</v>
      </c>
      <c r="E41" s="87">
        <v>139.4781305499999</v>
      </c>
      <c r="F41" s="87">
        <v>436.45201864999996</v>
      </c>
      <c r="G41" s="87">
        <v>613.9320500000001</v>
      </c>
      <c r="H41" s="87">
        <v>335.668623</v>
      </c>
      <c r="I41" s="87">
        <v>322.661082</v>
      </c>
      <c r="J41" s="87">
        <v>162.0237455</v>
      </c>
      <c r="K41" s="87">
        <v>398.40345</v>
      </c>
      <c r="L41" s="79">
        <f t="shared" si="2"/>
        <v>3792.0353120600003</v>
      </c>
      <c r="M41" s="2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15" s="7" customFormat="1" ht="15" customHeight="1">
      <c r="A42" s="57" t="s">
        <v>29</v>
      </c>
      <c r="B42" s="73">
        <f aca="true" t="shared" si="3" ref="B42:J42">SUM(B29:B41)</f>
        <v>20838.27352376</v>
      </c>
      <c r="C42" s="73">
        <f t="shared" si="3"/>
        <v>3038.929307</v>
      </c>
      <c r="D42" s="73">
        <f t="shared" si="3"/>
        <v>26378.523</v>
      </c>
      <c r="E42" s="73">
        <f>SUM(E29:E41)</f>
        <v>14928.41242532001</v>
      </c>
      <c r="F42" s="73">
        <f t="shared" si="3"/>
        <v>10947.810348449997</v>
      </c>
      <c r="G42" s="73">
        <f t="shared" si="3"/>
        <v>7010.910326</v>
      </c>
      <c r="H42" s="73">
        <f t="shared" si="3"/>
        <v>7809.026795000002</v>
      </c>
      <c r="I42" s="73">
        <f t="shared" si="3"/>
        <v>4385.4553049999995</v>
      </c>
      <c r="J42" s="73">
        <f t="shared" si="3"/>
        <v>8454.5074415</v>
      </c>
      <c r="K42" s="73">
        <f>SUM(K29:K41)</f>
        <v>3873.482341</v>
      </c>
      <c r="L42" s="73">
        <f t="shared" si="2"/>
        <v>107665.33081303</v>
      </c>
      <c r="M42" s="10"/>
      <c r="N42" s="12"/>
      <c r="O42" s="22"/>
    </row>
    <row r="43" spans="1:12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5" ht="15">
      <c r="A44" s="69"/>
      <c r="B44" s="69" t="str">
        <f>+Exp!B44</f>
        <v>Crecimiento 2012/2011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N44" s="28"/>
      <c r="O44" s="28"/>
    </row>
    <row r="45" spans="1:12" ht="9" customHeight="1">
      <c r="A45" s="71"/>
      <c r="B45" s="36"/>
      <c r="C45" s="36"/>
      <c r="D45" s="70"/>
      <c r="E45" s="70"/>
      <c r="F45" s="70"/>
      <c r="G45" s="70"/>
      <c r="H45" s="70"/>
      <c r="I45" s="70"/>
      <c r="J45" s="70"/>
      <c r="K45" s="70"/>
      <c r="L45" s="36"/>
    </row>
    <row r="46" spans="1:13" s="5" customFormat="1" ht="14.25" customHeight="1">
      <c r="A46" s="49" t="s">
        <v>1</v>
      </c>
      <c r="B46" s="74"/>
      <c r="C46" s="74">
        <f aca="true" t="shared" si="4" ref="C46:L46">+(C12/C29-1)*100</f>
        <v>12.733939522994753</v>
      </c>
      <c r="D46" s="74">
        <f t="shared" si="4"/>
        <v>-6.323175710501506</v>
      </c>
      <c r="E46" s="74">
        <f t="shared" si="4"/>
        <v>11.045070250466683</v>
      </c>
      <c r="F46" s="74">
        <f t="shared" si="4"/>
        <v>19.64877159515026</v>
      </c>
      <c r="G46" s="74">
        <f t="shared" si="4"/>
        <v>1.7357778171674498</v>
      </c>
      <c r="H46" s="74">
        <f t="shared" si="4"/>
        <v>-8.076015166842154</v>
      </c>
      <c r="I46" s="74">
        <f aca="true" t="shared" si="5" ref="I46:I54">+(I12/I29-1)*100</f>
        <v>18.09245960998187</v>
      </c>
      <c r="J46" s="74">
        <f t="shared" si="4"/>
        <v>7.015869916750672</v>
      </c>
      <c r="K46" s="74">
        <f t="shared" si="4"/>
        <v>-10.855384559948988</v>
      </c>
      <c r="L46" s="74">
        <f t="shared" si="4"/>
        <v>0.301372317144577</v>
      </c>
      <c r="M46" s="16"/>
    </row>
    <row r="47" spans="1:13" s="5" customFormat="1" ht="14.25" customHeight="1">
      <c r="A47" s="49" t="s">
        <v>2</v>
      </c>
      <c r="B47" s="74">
        <f aca="true" t="shared" si="6" ref="B47:B59">+(B13/B30-1)*100</f>
        <v>143.92483608411104</v>
      </c>
      <c r="C47" s="74"/>
      <c r="D47" s="74">
        <f>+(D13/D30-1)*100</f>
        <v>18.815384380493082</v>
      </c>
      <c r="E47" s="74">
        <f>+(E13/E30-1)*100</f>
        <v>71.94443569348006</v>
      </c>
      <c r="F47" s="74">
        <f>+(F13/F30-1)*100</f>
        <v>99.73142231942906</v>
      </c>
      <c r="G47" s="74">
        <f>+(G13/G30-1)*100</f>
        <v>286.33848562570637</v>
      </c>
      <c r="H47" s="74">
        <f>+(H13/H30-1)*100</f>
        <v>-7.354565344782104</v>
      </c>
      <c r="I47" s="74">
        <f t="shared" si="5"/>
        <v>18.594167751564548</v>
      </c>
      <c r="J47" s="74">
        <f aca="true" t="shared" si="7" ref="J47:K55">+(J13/J30-1)*100</f>
        <v>48.9764985654019</v>
      </c>
      <c r="K47" s="74">
        <f t="shared" si="7"/>
        <v>-32.21912137718724</v>
      </c>
      <c r="L47" s="74">
        <f aca="true" t="shared" si="8" ref="L47:L59">+(L13/L30-1)*100</f>
        <v>42.21954570583837</v>
      </c>
      <c r="M47" s="16"/>
    </row>
    <row r="48" spans="1:14" s="5" customFormat="1" ht="14.25" customHeight="1">
      <c r="A48" s="49" t="s">
        <v>3</v>
      </c>
      <c r="B48" s="74">
        <f t="shared" si="6"/>
        <v>-19.166960315089387</v>
      </c>
      <c r="C48" s="74">
        <f aca="true" t="shared" si="9" ref="C48:C59">+(C14/C31-1)*100</f>
        <v>5.574836774597625</v>
      </c>
      <c r="D48" s="74"/>
      <c r="E48" s="74">
        <f>+(E14/E31-1)*100</f>
        <v>-20.78844547780746</v>
      </c>
      <c r="F48" s="74">
        <f>+(F14/F31-1)*100</f>
        <v>-1.0228250828307583</v>
      </c>
      <c r="G48" s="74">
        <f>+(G14/G31-1)*100</f>
        <v>3.320545943017672</v>
      </c>
      <c r="H48" s="74">
        <f>+(H14/H31-1)*100</f>
        <v>-3.0991979642415957</v>
      </c>
      <c r="I48" s="74">
        <f t="shared" si="5"/>
        <v>-20.977712064565722</v>
      </c>
      <c r="J48" s="74">
        <f t="shared" si="7"/>
        <v>12.756123327602143</v>
      </c>
      <c r="K48" s="74">
        <f t="shared" si="7"/>
        <v>-1.9314255535667568</v>
      </c>
      <c r="L48" s="74">
        <f t="shared" si="8"/>
        <v>-13.113112487302757</v>
      </c>
      <c r="M48" s="16"/>
      <c r="N48" s="16"/>
    </row>
    <row r="49" spans="1:12" s="5" customFormat="1" ht="14.25" customHeight="1">
      <c r="A49" s="49" t="s">
        <v>4</v>
      </c>
      <c r="B49" s="74">
        <f t="shared" si="6"/>
        <v>-9.291918548225354</v>
      </c>
      <c r="C49" s="74">
        <f t="shared" si="9"/>
        <v>16.965569601297737</v>
      </c>
      <c r="D49" s="74">
        <f aca="true" t="shared" si="10" ref="D49:D59">+(D15/D32-1)*100</f>
        <v>-12.288289537623665</v>
      </c>
      <c r="E49" s="74"/>
      <c r="F49" s="74">
        <f>+(F15/F32-1)*100</f>
        <v>5.537914210048522</v>
      </c>
      <c r="G49" s="74">
        <f>+(G15/G32-1)*100</f>
        <v>3.460753446376952</v>
      </c>
      <c r="H49" s="74">
        <f>+(H15/H32-1)*100</f>
        <v>-30.04759081911469</v>
      </c>
      <c r="I49" s="74">
        <f t="shared" si="5"/>
        <v>-7.813133709307318</v>
      </c>
      <c r="J49" s="74">
        <f t="shared" si="7"/>
        <v>-7.262302632555329</v>
      </c>
      <c r="K49" s="74">
        <f t="shared" si="7"/>
        <v>-1.139700246119979</v>
      </c>
      <c r="L49" s="74">
        <f t="shared" si="8"/>
        <v>-11.495870245801665</v>
      </c>
    </row>
    <row r="50" spans="1:14" s="5" customFormat="1" ht="14.25" customHeight="1">
      <c r="A50" s="53" t="s">
        <v>5</v>
      </c>
      <c r="B50" s="74">
        <f t="shared" si="6"/>
        <v>32.824367167722876</v>
      </c>
      <c r="C50" s="74">
        <f t="shared" si="9"/>
        <v>-24.647599364828153</v>
      </c>
      <c r="D50" s="74">
        <f t="shared" si="10"/>
        <v>-7.884817827144364</v>
      </c>
      <c r="E50" s="74">
        <f aca="true" t="shared" si="11" ref="E50:E59">+(E16/E33-1)*100</f>
        <v>-11.937808898751868</v>
      </c>
      <c r="F50" s="74"/>
      <c r="G50" s="74">
        <f>+(G16/G33-1)*100</f>
        <v>1.138667644235758</v>
      </c>
      <c r="H50" s="74">
        <f>+(H16/H33-1)*100</f>
        <v>7.232530791330527</v>
      </c>
      <c r="I50" s="74">
        <f t="shared" si="5"/>
        <v>-7.821078935279047</v>
      </c>
      <c r="J50" s="74">
        <f t="shared" si="7"/>
        <v>6.533731340766247</v>
      </c>
      <c r="K50" s="74">
        <f t="shared" si="7"/>
        <v>340.3473936887117</v>
      </c>
      <c r="L50" s="74">
        <f t="shared" si="8"/>
        <v>-1.8744436329860004</v>
      </c>
      <c r="N50" s="90"/>
    </row>
    <row r="51" spans="1:12" s="5" customFormat="1" ht="14.25" customHeight="1">
      <c r="A51" s="49" t="s">
        <v>7</v>
      </c>
      <c r="B51" s="74">
        <f t="shared" si="6"/>
        <v>33.24414066960624</v>
      </c>
      <c r="C51" s="74">
        <f t="shared" si="9"/>
        <v>-30.8748590505212</v>
      </c>
      <c r="D51" s="74">
        <f t="shared" si="10"/>
        <v>21.07681974051685</v>
      </c>
      <c r="E51" s="74">
        <f t="shared" si="11"/>
        <v>3.3978215809009837</v>
      </c>
      <c r="F51" s="74">
        <f aca="true" t="shared" si="12" ref="F51:F59">+(F17/F34-1)*100</f>
        <v>347.184245323598</v>
      </c>
      <c r="G51" s="74">
        <f>+(G17/G34-1)*100</f>
        <v>22.24938875305622</v>
      </c>
      <c r="H51" s="74">
        <f>+(H17/H34-1)*100</f>
        <v>9.654670282795452</v>
      </c>
      <c r="I51" s="74">
        <f t="shared" si="5"/>
        <v>-49.678745444867545</v>
      </c>
      <c r="J51" s="74">
        <f t="shared" si="7"/>
        <v>26.90542177774624</v>
      </c>
      <c r="K51" s="74">
        <f t="shared" si="7"/>
        <v>-25.826231062378923</v>
      </c>
      <c r="L51" s="74">
        <f t="shared" si="8"/>
        <v>31.591250102607727</v>
      </c>
    </row>
    <row r="52" spans="1:12" s="5" customFormat="1" ht="14.25" customHeight="1">
      <c r="A52" s="49" t="s">
        <v>16</v>
      </c>
      <c r="B52" s="74">
        <f t="shared" si="6"/>
        <v>15.824500468206137</v>
      </c>
      <c r="C52" s="74">
        <f t="shared" si="9"/>
        <v>20.749397289609718</v>
      </c>
      <c r="D52" s="74">
        <f t="shared" si="10"/>
        <v>67.43858693184397</v>
      </c>
      <c r="E52" s="74">
        <f t="shared" si="11"/>
        <v>77.74026645652754</v>
      </c>
      <c r="F52" s="74">
        <f t="shared" si="12"/>
        <v>0.1316085143146628</v>
      </c>
      <c r="G52" s="74"/>
      <c r="H52" s="74">
        <f>+(H18/H35-1)*100</f>
        <v>-14.04288696781033</v>
      </c>
      <c r="I52" s="74">
        <f t="shared" si="5"/>
        <v>67.500008197662</v>
      </c>
      <c r="J52" s="74">
        <f t="shared" si="7"/>
        <v>13.384856665497068</v>
      </c>
      <c r="K52" s="74">
        <f t="shared" si="7"/>
        <v>-73.65464893706243</v>
      </c>
      <c r="L52" s="74">
        <f t="shared" si="8"/>
        <v>26.038039113344546</v>
      </c>
    </row>
    <row r="53" spans="1:12" s="5" customFormat="1" ht="14.25" customHeight="1">
      <c r="A53" s="49" t="s">
        <v>8</v>
      </c>
      <c r="B53" s="74">
        <f t="shared" si="6"/>
        <v>-16.57891890048645</v>
      </c>
      <c r="C53" s="74">
        <f t="shared" si="9"/>
        <v>20.87683119379338</v>
      </c>
      <c r="D53" s="74">
        <f t="shared" si="10"/>
        <v>29.986907084703198</v>
      </c>
      <c r="E53" s="74">
        <f t="shared" si="11"/>
        <v>5.224523807105186</v>
      </c>
      <c r="F53" s="74">
        <f t="shared" si="12"/>
        <v>13.697974191164342</v>
      </c>
      <c r="G53" s="74">
        <f aca="true" t="shared" si="13" ref="G53:H59">+(G19/G36-1)*100</f>
        <v>3.9501213330309426</v>
      </c>
      <c r="H53" s="74"/>
      <c r="I53" s="74">
        <f t="shared" si="5"/>
        <v>-9.93180088042278</v>
      </c>
      <c r="J53" s="74">
        <f t="shared" si="7"/>
        <v>24.523385305988697</v>
      </c>
      <c r="K53" s="74">
        <f t="shared" si="7"/>
        <v>37.75153381452099</v>
      </c>
      <c r="L53" s="74">
        <f t="shared" si="8"/>
        <v>12.99798399096348</v>
      </c>
    </row>
    <row r="54" spans="1:12" s="5" customFormat="1" ht="14.25" customHeight="1">
      <c r="A54" s="88" t="s">
        <v>64</v>
      </c>
      <c r="B54" s="74">
        <f t="shared" si="6"/>
        <v>-89.38116172263628</v>
      </c>
      <c r="C54" s="74">
        <f t="shared" si="9"/>
        <v>-24.478319238787027</v>
      </c>
      <c r="D54" s="74">
        <f t="shared" si="10"/>
        <v>-24.92432581177765</v>
      </c>
      <c r="E54" s="74">
        <f t="shared" si="11"/>
        <v>49.293369425028644</v>
      </c>
      <c r="F54" s="74">
        <f t="shared" si="12"/>
        <v>-46.380563322057114</v>
      </c>
      <c r="G54" s="74">
        <f t="shared" si="13"/>
        <v>-26.232770601020228</v>
      </c>
      <c r="H54" s="74">
        <f t="shared" si="13"/>
        <v>-39.08624301012682</v>
      </c>
      <c r="I54" s="74">
        <f t="shared" si="5"/>
        <v>-9.304906396400082</v>
      </c>
      <c r="J54" s="74">
        <f t="shared" si="7"/>
        <v>-94.88322012454124</v>
      </c>
      <c r="K54" s="74">
        <f t="shared" si="7"/>
        <v>-17.060491359217355</v>
      </c>
      <c r="L54" s="74">
        <f t="shared" si="8"/>
        <v>-33.41836047402257</v>
      </c>
    </row>
    <row r="55" spans="1:12" s="5" customFormat="1" ht="14.25" customHeight="1">
      <c r="A55" s="49" t="s">
        <v>9</v>
      </c>
      <c r="B55" s="74">
        <f t="shared" si="6"/>
        <v>-12.203908857288482</v>
      </c>
      <c r="C55" s="74">
        <f t="shared" si="9"/>
        <v>21.079721199169853</v>
      </c>
      <c r="D55" s="74">
        <f t="shared" si="10"/>
        <v>36.077232735546616</v>
      </c>
      <c r="E55" s="74">
        <f t="shared" si="11"/>
        <v>-79.10460345139356</v>
      </c>
      <c r="F55" s="74">
        <f t="shared" si="12"/>
        <v>-2.339897795938417</v>
      </c>
      <c r="G55" s="74">
        <f t="shared" si="13"/>
        <v>61.14381833473506</v>
      </c>
      <c r="H55" s="74">
        <f>+(H21/H38-1)*100</f>
        <v>1.0492680601237536</v>
      </c>
      <c r="I55" s="74"/>
      <c r="J55" s="74">
        <f t="shared" si="7"/>
        <v>-26.68494192691653</v>
      </c>
      <c r="K55" s="74">
        <f t="shared" si="7"/>
        <v>-15.03707835486301</v>
      </c>
      <c r="L55" s="74">
        <f t="shared" si="8"/>
        <v>-16.918829266929137</v>
      </c>
    </row>
    <row r="56" spans="1:12" s="5" customFormat="1" ht="14.25" customHeight="1">
      <c r="A56" s="49" t="s">
        <v>10</v>
      </c>
      <c r="B56" s="74">
        <f t="shared" si="6"/>
        <v>-1.2264884347996663</v>
      </c>
      <c r="C56" s="74">
        <f t="shared" si="9"/>
        <v>22.118542765371085</v>
      </c>
      <c r="D56" s="74">
        <f t="shared" si="10"/>
        <v>-16.52547395630195</v>
      </c>
      <c r="E56" s="74">
        <f t="shared" si="11"/>
        <v>1.1503767615781868</v>
      </c>
      <c r="F56" s="74">
        <f t="shared" si="12"/>
        <v>-11.326209962295685</v>
      </c>
      <c r="G56" s="74">
        <f t="shared" si="13"/>
        <v>-1.558714384761728</v>
      </c>
      <c r="H56" s="74">
        <f>+(H22/H39-1)*100</f>
        <v>-34.21197629092416</v>
      </c>
      <c r="I56" s="74">
        <f>+(I22/I39-1)*100</f>
        <v>25.20037909069499</v>
      </c>
      <c r="J56" s="74"/>
      <c r="K56" s="74">
        <f>+(K22/K39-1)*100</f>
        <v>-37.310836513823155</v>
      </c>
      <c r="L56" s="74">
        <f t="shared" si="8"/>
        <v>-6.7837575831037995</v>
      </c>
    </row>
    <row r="57" spans="1:12" s="5" customFormat="1" ht="14.25" customHeight="1">
      <c r="A57" s="49" t="s">
        <v>11</v>
      </c>
      <c r="B57" s="74">
        <f t="shared" si="6"/>
        <v>-11.913341974519287</v>
      </c>
      <c r="C57" s="74">
        <f t="shared" si="9"/>
        <v>48.829090496524266</v>
      </c>
      <c r="D57" s="74">
        <f t="shared" si="10"/>
        <v>-0.1743517721354615</v>
      </c>
      <c r="E57" s="74">
        <f t="shared" si="11"/>
        <v>64.55982588601172</v>
      </c>
      <c r="F57" s="74">
        <f t="shared" si="12"/>
        <v>47.24048160489218</v>
      </c>
      <c r="G57" s="74">
        <f t="shared" si="13"/>
        <v>37.60793293976765</v>
      </c>
      <c r="H57" s="74">
        <f>+(H23/H40-1)*100</f>
        <v>6.6028026386833805</v>
      </c>
      <c r="I57" s="74">
        <f>+(I23/I40-1)*100</f>
        <v>-19.861935886736916</v>
      </c>
      <c r="J57" s="74">
        <f>+(J23/J40-1)*100</f>
        <v>38.16988271221793</v>
      </c>
      <c r="K57" s="74"/>
      <c r="L57" s="74">
        <f t="shared" si="8"/>
        <v>3.2613377886526296</v>
      </c>
    </row>
    <row r="58" spans="1:12" s="5" customFormat="1" ht="14.25" customHeight="1">
      <c r="A58" s="49" t="s">
        <v>12</v>
      </c>
      <c r="B58" s="74">
        <f t="shared" si="6"/>
        <v>15.296434401697145</v>
      </c>
      <c r="C58" s="74">
        <f t="shared" si="9"/>
        <v>-9.252807539601216</v>
      </c>
      <c r="D58" s="74">
        <f t="shared" si="10"/>
        <v>-20.971735754291476</v>
      </c>
      <c r="E58" s="74">
        <f t="shared" si="11"/>
        <v>7.4054480005360634</v>
      </c>
      <c r="F58" s="74">
        <f t="shared" si="12"/>
        <v>10.610777018111994</v>
      </c>
      <c r="G58" s="74">
        <f t="shared" si="13"/>
        <v>-65.5363838717982</v>
      </c>
      <c r="H58" s="74">
        <f>+(H24/H41-1)*100</f>
        <v>-53.90098615204795</v>
      </c>
      <c r="I58" s="74">
        <f>+(I24/I41-1)*100</f>
        <v>-59.135181974007025</v>
      </c>
      <c r="J58" s="74">
        <f>+(J24/J41-1)*100</f>
        <v>-6.6861600233775516</v>
      </c>
      <c r="K58" s="74">
        <f>+(K24/K41-1)*100</f>
        <v>82.2650328454736</v>
      </c>
      <c r="L58" s="74">
        <f t="shared" si="8"/>
        <v>-16.80688499084092</v>
      </c>
    </row>
    <row r="59" spans="1:12" s="7" customFormat="1" ht="15" customHeight="1">
      <c r="A59" s="57" t="s">
        <v>29</v>
      </c>
      <c r="B59" s="75">
        <f t="shared" si="6"/>
        <v>-14.396576883633728</v>
      </c>
      <c r="C59" s="75">
        <f t="shared" si="9"/>
        <v>7.629335847528518</v>
      </c>
      <c r="D59" s="75">
        <f t="shared" si="10"/>
        <v>-0.006372608504279231</v>
      </c>
      <c r="E59" s="75">
        <f t="shared" si="11"/>
        <v>-1.3987599390396954</v>
      </c>
      <c r="F59" s="75">
        <f t="shared" si="12"/>
        <v>8.607554783166528</v>
      </c>
      <c r="G59" s="75">
        <f t="shared" si="13"/>
        <v>-10.033361764610294</v>
      </c>
      <c r="H59" s="75">
        <f>+(H25/H42-1)*100</f>
        <v>-12.591687387083695</v>
      </c>
      <c r="I59" s="75">
        <f>+(I25/I42-1)*100</f>
        <v>-12.040963441081065</v>
      </c>
      <c r="J59" s="75">
        <f>+(J25/J42-1)*100</f>
        <v>7.752595197712808</v>
      </c>
      <c r="K59" s="75">
        <f>+(K25/K42-1)*100</f>
        <v>4.151766855828298</v>
      </c>
      <c r="L59" s="75">
        <f t="shared" si="8"/>
        <v>-3.19026599692972</v>
      </c>
    </row>
    <row r="60" spans="1:12" ht="9" customHeight="1" thickBot="1">
      <c r="A60" s="6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2.25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12" customFormat="1" ht="12">
      <c r="A62" s="62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s="12" customFormat="1" ht="12">
      <c r="A63" s="62" t="s">
        <v>67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4" sqref="A64:IV256"/>
    </sheetView>
  </sheetViews>
  <sheetFormatPr defaultColWidth="11.421875" defaultRowHeight="12.75"/>
  <cols>
    <col min="1" max="1" width="11.8515625" style="0" customWidth="1"/>
    <col min="2" max="15" width="8.7109375" style="0" customWidth="1"/>
    <col min="16" max="16" width="12.8515625" style="0" bestFit="1" customWidth="1"/>
  </cols>
  <sheetData>
    <row r="1" spans="1:15" ht="15">
      <c r="A1" s="35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7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8" t="str">
        <f>+Exp!A4</f>
        <v>Enero-setiembre 2011-2012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8" t="s">
        <v>56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7.5" customHeight="1" thickBot="1">
      <c r="A5" s="39"/>
      <c r="B5" s="39"/>
      <c r="C5" s="39"/>
      <c r="D5" s="39"/>
      <c r="E5" s="39"/>
      <c r="F5" s="39"/>
      <c r="G5" s="39"/>
      <c r="H5" s="39"/>
      <c r="I5" s="39"/>
      <c r="J5" s="65"/>
      <c r="K5" s="39"/>
      <c r="L5" s="39"/>
      <c r="M5" s="39"/>
      <c r="N5" s="39"/>
      <c r="O5" s="39"/>
    </row>
    <row r="6" spans="1:15" ht="15" customHeight="1" thickBot="1">
      <c r="A6" s="40" t="s">
        <v>44</v>
      </c>
      <c r="B6" s="41" t="s">
        <v>45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 customHeight="1" thickBot="1">
      <c r="A7" s="42" t="s">
        <v>46</v>
      </c>
      <c r="B7" s="43" t="s">
        <v>30</v>
      </c>
      <c r="C7" s="41" t="s">
        <v>31</v>
      </c>
      <c r="D7" s="43" t="s">
        <v>32</v>
      </c>
      <c r="E7" s="44" t="s">
        <v>33</v>
      </c>
      <c r="F7" s="41" t="s">
        <v>40</v>
      </c>
      <c r="G7" s="41" t="s">
        <v>51</v>
      </c>
      <c r="H7" s="41" t="s">
        <v>34</v>
      </c>
      <c r="I7" s="67" t="s">
        <v>35</v>
      </c>
      <c r="J7" s="41" t="s">
        <v>65</v>
      </c>
      <c r="K7" s="43" t="s">
        <v>66</v>
      </c>
      <c r="L7" s="41" t="s">
        <v>37</v>
      </c>
      <c r="M7" s="43" t="s">
        <v>38</v>
      </c>
      <c r="N7" s="41" t="s">
        <v>52</v>
      </c>
      <c r="O7" s="41" t="s">
        <v>18</v>
      </c>
    </row>
    <row r="8" spans="1:15" s="20" customFormat="1" ht="9.75" customHeight="1">
      <c r="A8" s="45"/>
      <c r="B8" s="46"/>
      <c r="C8" s="46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s="20" customFormat="1" ht="12.75">
      <c r="A9" s="45"/>
      <c r="B9" s="48" t="str">
        <f>+RIGHT(A3,4)</f>
        <v>2012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7"/>
    </row>
    <row r="10" spans="1:16" s="1" customFormat="1" ht="14.25">
      <c r="A10" s="49" t="s">
        <v>1</v>
      </c>
      <c r="B10" s="50" t="s">
        <v>43</v>
      </c>
      <c r="C10" s="51">
        <f>(Exp!C12+Imp!B13)/($P$24)*100</f>
        <v>0.9920585417731647</v>
      </c>
      <c r="D10" s="51">
        <f>(Exp!D12+Imp!B14)/($P$24)*100</f>
        <v>11.04510369981742</v>
      </c>
      <c r="E10" s="51">
        <f>(Exp!E12+Imp!B15)/($P$24)*100</f>
        <v>0.6707186946015601</v>
      </c>
      <c r="F10" s="51">
        <f>(Exp!F12+Imp!B16)/($P$24)*100</f>
        <v>0.17853390107233397</v>
      </c>
      <c r="G10" s="51">
        <f>(Imp!B17*2)/($P$24)*100</f>
        <v>0.007097101377010864</v>
      </c>
      <c r="H10" s="51">
        <f>(Exp!G12+Imp!B18)/($P$24)*100</f>
        <v>0.1039838531342987</v>
      </c>
      <c r="I10" s="51">
        <f>(Exp!H12+Imp!B19)/($P$24)*100</f>
        <v>1.2548822488506748</v>
      </c>
      <c r="J10" s="51">
        <f>(Imp!B20*2)/($P$24)*100</f>
        <v>0.0001533038452969598</v>
      </c>
      <c r="K10" s="51">
        <f>(Exp!I12+Imp!B21)/($P$24)*100</f>
        <v>0.3922245064324165</v>
      </c>
      <c r="L10" s="51">
        <f>(Exp!J12+Imp!B22)/($P$24)*100</f>
        <v>0.11202500674258556</v>
      </c>
      <c r="M10" s="51">
        <f>(Exp!K12+Imp!B23)/($P$24)*100</f>
        <v>0.3268453078240053</v>
      </c>
      <c r="N10" s="51">
        <f>+(Imp!B24*2)/($P$24)*100</f>
        <v>0.01825679712387617</v>
      </c>
      <c r="O10" s="52">
        <f aca="true" t="shared" si="0" ref="O10:O22">SUM(B10:N10)</f>
        <v>15.101882962594644</v>
      </c>
      <c r="P10" s="32"/>
    </row>
    <row r="11" spans="1:16" s="1" customFormat="1" ht="14.25">
      <c r="A11" s="49" t="s">
        <v>2</v>
      </c>
      <c r="B11" s="51">
        <f>(Exp!B13+Imp!C12)/($P$24)*100</f>
        <v>0.5688825381478142</v>
      </c>
      <c r="C11" s="50" t="s">
        <v>43</v>
      </c>
      <c r="D11" s="51">
        <f>(Exp!D13+Imp!C14)/($P$24)*100</f>
        <v>0.8791100881261847</v>
      </c>
      <c r="E11" s="51">
        <f>(Exp!E13+Imp!C15)/($P$24)*100</f>
        <v>0.23853071554631095</v>
      </c>
      <c r="F11" s="51">
        <f>(Exp!F13+Imp!C16)/($P$24)*100</f>
        <v>0.08145972359887489</v>
      </c>
      <c r="G11" s="51">
        <f>(Imp!C17*2)/($P$24)*100</f>
        <v>0.002730215784322668</v>
      </c>
      <c r="H11" s="51">
        <f>(Exp!G13+Imp!C18)/($P$24)*100</f>
        <v>0.016830532073734375</v>
      </c>
      <c r="I11" s="51">
        <f>(Exp!H13+Imp!C19)/($P$24)*100</f>
        <v>0.11715482207180516</v>
      </c>
      <c r="J11" s="51">
        <f>(+Imp!C20*2)/($P$24)*100</f>
        <v>0.0024398078419271474</v>
      </c>
      <c r="K11" s="51">
        <f>(Exp!I13+Imp!C21)/($P$24)*100</f>
        <v>0.04704566503215142</v>
      </c>
      <c r="L11" s="51">
        <f>(Exp!J13+Imp!C22)/($P$24)*100</f>
        <v>0.33658338812740285</v>
      </c>
      <c r="M11" s="51">
        <f>(Exp!K13+Imp!C23)/($P$24)*100</f>
        <v>0.017602696261162825</v>
      </c>
      <c r="N11" s="51">
        <f>+(Imp!C24*2)/($P$24)*100</f>
        <v>0.29696854196377753</v>
      </c>
      <c r="O11" s="52">
        <f t="shared" si="0"/>
        <v>2.605338734575469</v>
      </c>
      <c r="P11" s="32"/>
    </row>
    <row r="12" spans="1:16" s="1" customFormat="1" ht="14.25">
      <c r="A12" s="49" t="s">
        <v>3</v>
      </c>
      <c r="B12" s="51">
        <f>(Exp!B14+Imp!D12)/($P$24)*100</f>
        <v>9.770048580967442</v>
      </c>
      <c r="C12" s="51">
        <f>(Exp!C14+Imp!D13)/($P$24)*100</f>
        <v>2.0633341242743466</v>
      </c>
      <c r="D12" s="50" t="s">
        <v>43</v>
      </c>
      <c r="E12" s="51">
        <f>(Exp!E14+Imp!D15)/($P$24)*100</f>
        <v>2.5783322834518208</v>
      </c>
      <c r="F12" s="51">
        <f>(Exp!F14+Imp!D16)/($P$24)*100</f>
        <v>0.8055539591718776</v>
      </c>
      <c r="G12" s="51">
        <f>(Imp!D17*2)/($P$24)*100</f>
        <v>0.05662983812511273</v>
      </c>
      <c r="H12" s="51">
        <f>(Exp!G14+Imp!D18)/($P$24)*100</f>
        <v>0.08913160024815743</v>
      </c>
      <c r="I12" s="51">
        <f>(Exp!H14+Imp!D19)/($P$24)*100</f>
        <v>3.760003097907736</v>
      </c>
      <c r="J12" s="51">
        <f>(+Imp!D20*2)/($P$24)*100</f>
        <v>0.009022182012020133</v>
      </c>
      <c r="K12" s="51">
        <f>(Exp!I14+Imp!D21)/($P$24)*100</f>
        <v>0.5689550951465137</v>
      </c>
      <c r="L12" s="51">
        <f>(Exp!J14+Imp!D22)/($P$24)*100</f>
        <v>0.7750113934161934</v>
      </c>
      <c r="M12" s="51">
        <f>(Exp!K14+Imp!D23)/($P$24)*100</f>
        <v>1.0165820543000663</v>
      </c>
      <c r="N12" s="51">
        <f>+(Imp!D24*2)/($P$24)*100</f>
        <v>0.632730841214096</v>
      </c>
      <c r="O12" s="52">
        <f t="shared" si="0"/>
        <v>22.125335050235382</v>
      </c>
      <c r="P12" s="32"/>
    </row>
    <row r="13" spans="1:15" s="1" customFormat="1" ht="14.25">
      <c r="A13" s="49" t="s">
        <v>4</v>
      </c>
      <c r="B13" s="51">
        <f>(Exp!B15+Imp!E12)/($P$24)*100</f>
        <v>3.123719073979028</v>
      </c>
      <c r="C13" s="51">
        <f>(Exp!C15+Imp!E13)/($P$24)*100</f>
        <v>0.1487447418106127</v>
      </c>
      <c r="D13" s="51">
        <f>(Exp!D15+Imp!E14)/($P$24)*100</f>
        <v>2.8913263504429327</v>
      </c>
      <c r="E13" s="50" t="s">
        <v>43</v>
      </c>
      <c r="F13" s="51">
        <f>(Exp!F15+Imp!E16)/($P$24)*100</f>
        <v>1.287726343760315</v>
      </c>
      <c r="G13" s="51">
        <f>(Imp!E17*2)/($P$24)*100</f>
        <v>0.003863146623021132</v>
      </c>
      <c r="H13" s="51">
        <f>(Exp!G15+Imp!E18)/($P$24)*100</f>
        <v>1.289969319163828</v>
      </c>
      <c r="I13" s="51">
        <f>(Exp!H15+Imp!E19)/($P$24)*100</f>
        <v>1.473307641357134</v>
      </c>
      <c r="J13" s="51">
        <f>(+Imp!E20*2)/($P$24)*100</f>
        <v>0.024649674303727904</v>
      </c>
      <c r="K13" s="51">
        <f>(Exp!I15+Imp!E21)/($P$24)*100</f>
        <v>0.0729983738965367</v>
      </c>
      <c r="L13" s="51">
        <f>(Exp!J15+Imp!E22)/($P$24)*100</f>
        <v>1.2644290296165241</v>
      </c>
      <c r="M13" s="51">
        <f>(Exp!K15+Imp!E23)/($P$24)*100</f>
        <v>0.13499280883289264</v>
      </c>
      <c r="N13" s="51">
        <f>+(Imp!E24*2)/($P$24)*100</f>
        <v>0.12385109703623746</v>
      </c>
      <c r="O13" s="52">
        <f t="shared" si="0"/>
        <v>11.83957760082279</v>
      </c>
    </row>
    <row r="14" spans="1:15" s="1" customFormat="1" ht="14.25">
      <c r="A14" s="53" t="s">
        <v>5</v>
      </c>
      <c r="B14" s="51">
        <f>(Exp!B16+Imp!F12)/($P$24)*100</f>
        <v>1.4099880393637927</v>
      </c>
      <c r="C14" s="51">
        <f>(Exp!C16+Imp!F13)/($P$24)*100</f>
        <v>0.20695143386785275</v>
      </c>
      <c r="D14" s="51">
        <f>(Exp!D16+Imp!F14)/($P$24)*100</f>
        <v>1.7373543431494731</v>
      </c>
      <c r="E14" s="51">
        <f>(Exp!E16+Imp!F15)/($P$24)*100</f>
        <v>0.6065174168316061</v>
      </c>
      <c r="F14" s="50" t="s">
        <v>43</v>
      </c>
      <c r="G14" s="51">
        <f>(Imp!F17*2)/($P$24)*100</f>
        <v>0.018054272798922227</v>
      </c>
      <c r="H14" s="51">
        <f>(Exp!G16+Imp!F18)/($P$24)*100</f>
        <v>0.6529997892960646</v>
      </c>
      <c r="I14" s="51">
        <f>(Exp!H16+Imp!F19)/($P$24)*100</f>
        <v>3.866541770891508</v>
      </c>
      <c r="J14" s="51">
        <f>(+Imp!F20*2)/($P$24)*100</f>
        <v>0.04536172143718473</v>
      </c>
      <c r="K14" s="51">
        <f>(Exp!I16+Imp!F21)/($P$24)*100</f>
        <v>0.02752702107182743</v>
      </c>
      <c r="L14" s="51">
        <f>(Exp!J16+Imp!F22)/($P$24)*100</f>
        <v>0.5570689248671884</v>
      </c>
      <c r="M14" s="51">
        <f>(Exp!K16+Imp!F23)/($P$24)*100</f>
        <v>0.038765438490081246</v>
      </c>
      <c r="N14" s="51">
        <f>+(Imp!F24*2)/($P$24)*100</f>
        <v>0.3991180588513093</v>
      </c>
      <c r="O14" s="52">
        <f t="shared" si="0"/>
        <v>9.56624823091681</v>
      </c>
    </row>
    <row r="15" spans="1:16" s="1" customFormat="1" ht="14.25">
      <c r="A15" s="49" t="s">
        <v>7</v>
      </c>
      <c r="B15" s="51">
        <f>(Exp!B17*2)/($P$24)*100</f>
        <v>0.07127165296446077</v>
      </c>
      <c r="C15" s="51">
        <f>(Exp!C17*2)/($P$24)*100</f>
        <v>0.0003845034061453413</v>
      </c>
      <c r="D15" s="51">
        <f>(Exp!D17*2)/($P$24)*100</f>
        <v>0.34031558113093846</v>
      </c>
      <c r="E15" s="51">
        <f>(Exp!E17*2)/($P$24)*100</f>
        <v>0.01679618491699934</v>
      </c>
      <c r="F15" s="51">
        <f>(Exp!F17*2)/($P$24)*100</f>
        <v>0.01880661758469564</v>
      </c>
      <c r="G15" s="50" t="s">
        <v>43</v>
      </c>
      <c r="H15" s="51">
        <f>(Exp!G17*2)/($P$24)*100</f>
        <v>0.010244926188303262</v>
      </c>
      <c r="I15" s="51">
        <f>(Exp!H17*2)/($P$24)*100</f>
        <v>0.23300787547453866</v>
      </c>
      <c r="J15" s="54" t="s">
        <v>47</v>
      </c>
      <c r="K15" s="51">
        <f>(Exp!I17*2)/($P$24)*100</f>
        <v>0.0004707581613432117</v>
      </c>
      <c r="L15" s="51">
        <f>(Exp!J17*2)/($P$24)*100</f>
        <v>0.011485872470049806</v>
      </c>
      <c r="M15" s="51">
        <f>(Exp!K17*2)/($P$24)*100</f>
        <v>0.03393048371501417</v>
      </c>
      <c r="N15" s="54" t="s">
        <v>47</v>
      </c>
      <c r="O15" s="52">
        <f t="shared" si="0"/>
        <v>0.7367144560124887</v>
      </c>
      <c r="P15" s="89"/>
    </row>
    <row r="16" spans="1:15" s="1" customFormat="1" ht="14.25">
      <c r="A16" s="49" t="s">
        <v>16</v>
      </c>
      <c r="B16" s="51">
        <f>(Exp!B18+Imp!G12)/($P$24)*100</f>
        <v>0.30947076092261755</v>
      </c>
      <c r="C16" s="51">
        <f>(Exp!C18+Imp!G13)/($P$24)*100</f>
        <v>0.07311698109438912</v>
      </c>
      <c r="D16" s="51">
        <f>(Exp!D18+Imp!G14)/($P$24)*100</f>
        <v>0.5911872054413281</v>
      </c>
      <c r="E16" s="51">
        <f>(Exp!E18+Imp!G15)/($P$24)*100</f>
        <v>0.36949278817895886</v>
      </c>
      <c r="F16" s="51">
        <f>(Exp!F18+Imp!G16)/($P$24)*100</f>
        <v>1.3200243380589938</v>
      </c>
      <c r="G16" s="51">
        <f>(Imp!G17*2)/($P$24)*100</f>
        <v>0.008680739588216935</v>
      </c>
      <c r="H16" s="50" t="s">
        <v>43</v>
      </c>
      <c r="I16" s="51">
        <f>(Exp!H18+Imp!G19)/($P$24)*100</f>
        <v>0.5603510755214088</v>
      </c>
      <c r="J16" s="51">
        <f>(+Imp!G20*2)/($P$24)*100</f>
        <v>0.9711482339550775</v>
      </c>
      <c r="K16" s="51">
        <f>(Exp!I18+Imp!G21)/($P$24)*100</f>
        <v>0.0054063580016446774</v>
      </c>
      <c r="L16" s="51">
        <f>(Exp!J18+Imp!G22)/($P$24)*100</f>
        <v>0.6145828239095916</v>
      </c>
      <c r="M16" s="51">
        <f>(Exp!K18+Imp!G23)/($P$24)*100</f>
        <v>0.030214549695390433</v>
      </c>
      <c r="N16" s="51">
        <f>+(Imp!G24*2)/($P$24)*100</f>
        <v>0.17492366954576452</v>
      </c>
      <c r="O16" s="52">
        <f t="shared" si="0"/>
        <v>5.028599523913383</v>
      </c>
    </row>
    <row r="17" spans="1:15" s="1" customFormat="1" ht="14.25">
      <c r="A17" s="49" t="s">
        <v>8</v>
      </c>
      <c r="B17" s="51">
        <f>(Exp!B19+Imp!H12)/($P$24)*100</f>
        <v>0.5720852830304951</v>
      </c>
      <c r="C17" s="51">
        <f>(Exp!C19+Imp!H13)/($P$24)*100</f>
        <v>0.026944863442321415</v>
      </c>
      <c r="D17" s="51">
        <f>(Exp!D19+Imp!H14)/($P$24)*100</f>
        <v>2.640883150546704</v>
      </c>
      <c r="E17" s="51">
        <f>(Exp!E19+Imp!H15)/($P$24)*100</f>
        <v>0.8906496258171116</v>
      </c>
      <c r="F17" s="51">
        <f>(Exp!F19+Imp!H16)/($P$24)*100</f>
        <v>0.5288890365484167</v>
      </c>
      <c r="G17" s="51">
        <f>(Imp!H17*2)/($P$24)*100</f>
        <v>0.011194830585643212</v>
      </c>
      <c r="H17" s="51">
        <f>(Exp!G19+Imp!H18)/($P$24)*100</f>
        <v>0.0631770573667162</v>
      </c>
      <c r="I17" s="50" t="s">
        <v>43</v>
      </c>
      <c r="J17" s="51">
        <f>(+Imp!H20*2)/($P$24)*100</f>
        <v>0.04013554251163992</v>
      </c>
      <c r="K17" s="51">
        <f>(Exp!I19+Imp!H21)/($P$24)*100</f>
        <v>0.04831718256386377</v>
      </c>
      <c r="L17" s="51">
        <f>(Exp!J19+Imp!H22)/($P$24)*100</f>
        <v>0.25254461054673627</v>
      </c>
      <c r="M17" s="51">
        <f>(Exp!K19+Imp!H23)/($P$24)*100</f>
        <v>0.13190433697879833</v>
      </c>
      <c r="N17" s="51">
        <f>+(Imp!H24*2)/($P$24)*100</f>
        <v>0.12792923741192563</v>
      </c>
      <c r="O17" s="52">
        <f t="shared" si="0"/>
        <v>5.334654757350372</v>
      </c>
    </row>
    <row r="18" spans="1:15" s="1" customFormat="1" ht="14.25">
      <c r="A18" s="88" t="s">
        <v>64</v>
      </c>
      <c r="B18" s="51">
        <f>(Exp!B20*2)/($P$24)*100</f>
        <v>0.10566907337256715</v>
      </c>
      <c r="C18" s="51">
        <f>(Exp!C20*2)/($P$24)*100</f>
        <v>0.021816083146618735</v>
      </c>
      <c r="D18" s="51">
        <f>(Exp!D20*2)/($P$24)*100</f>
        <v>0.2317740935311849</v>
      </c>
      <c r="E18" s="51">
        <f>(Exp!E20*2)/($P$24)*100</f>
        <v>0.08610048992346082</v>
      </c>
      <c r="F18" s="51">
        <f>(Exp!F20*2)/($P$24)*100</f>
        <v>1.4490703639163058</v>
      </c>
      <c r="G18" s="54" t="s">
        <v>47</v>
      </c>
      <c r="H18" s="51">
        <f>(Exp!G20*2)/($P$24)*100</f>
        <v>0.6926833357587366</v>
      </c>
      <c r="I18" s="51">
        <f>(Exp!H20*2)/($P$24)*100</f>
        <v>0.697195489948662</v>
      </c>
      <c r="J18" s="50" t="s">
        <v>43</v>
      </c>
      <c r="K18" s="51">
        <f>(Exp!I20*2)/($P$24)*100</f>
        <v>0.0049308444484813295</v>
      </c>
      <c r="L18" s="51">
        <f>(Exp!J20*2)/($P$24)*100</f>
        <v>0.23933819296171577</v>
      </c>
      <c r="M18" s="51">
        <f>(Exp!K20*2)/($P$24)*100</f>
        <v>0.00728584807852843</v>
      </c>
      <c r="N18" s="54" t="s">
        <v>47</v>
      </c>
      <c r="O18" s="52">
        <f t="shared" si="0"/>
        <v>3.535863815086261</v>
      </c>
    </row>
    <row r="19" spans="1:15" s="1" customFormat="1" ht="14.25">
      <c r="A19" s="49" t="s">
        <v>9</v>
      </c>
      <c r="B19" s="51">
        <f>(Exp!B21+Imp!I12)/($P$24)*100</f>
        <v>1.005626807877629</v>
      </c>
      <c r="C19" s="51">
        <f>(Exp!C21+Imp!I13)/($P$24)*100</f>
        <v>0.015535533505200217</v>
      </c>
      <c r="D19" s="51">
        <f>(Exp!D21+Imp!I14)/($P$24)*100</f>
        <v>1.5672002287904119</v>
      </c>
      <c r="E19" s="51">
        <f>(Exp!E21+Imp!I15)/($P$24)*100</f>
        <v>0.08497641720906352</v>
      </c>
      <c r="F19" s="51">
        <f>(Exp!F21+Imp!I16)/($P$24)*100</f>
        <v>0.011014306086380389</v>
      </c>
      <c r="G19" s="51">
        <f>(Imp!I17*2)/($P$24)*100</f>
        <v>0.0005080282967123934</v>
      </c>
      <c r="H19" s="51">
        <f>(Exp!G21+Imp!I18)/($P$24)*100</f>
        <v>0.002101599613673387</v>
      </c>
      <c r="I19" s="51">
        <f>(Exp!H21+Imp!I19)/($P$24)*100</f>
        <v>0.08565771583752603</v>
      </c>
      <c r="J19" s="51">
        <f>(+Imp!I20*2)/($P$24)*100</f>
        <v>0.004420144137449974</v>
      </c>
      <c r="K19" s="50" t="s">
        <v>43</v>
      </c>
      <c r="L19" s="51">
        <f>(Exp!J21+Imp!I22)/($P$24)*100</f>
        <v>0.0063246089501501545</v>
      </c>
      <c r="M19" s="51">
        <f>(Exp!K21+Imp!I23)/($P$24)*100</f>
        <v>0.09526016808784879</v>
      </c>
      <c r="N19" s="51">
        <f>+(Imp!I24*2)/($P$24)*100</f>
        <v>0.1090093083641676</v>
      </c>
      <c r="O19" s="52">
        <f t="shared" si="0"/>
        <v>2.9876348667562134</v>
      </c>
    </row>
    <row r="20" spans="1:15" s="1" customFormat="1" ht="14.25">
      <c r="A20" s="49" t="s">
        <v>10</v>
      </c>
      <c r="B20" s="51">
        <f>(Exp!B22+Imp!J12)/($P$24)*100</f>
        <v>1.215323437018172</v>
      </c>
      <c r="C20" s="51">
        <f>(Exp!C22+Imp!J13)/($P$24)*100</f>
        <v>0.3074792373404852</v>
      </c>
      <c r="D20" s="51">
        <f>(Exp!D22+Imp!J14)/($P$24)*100</f>
        <v>1.6014272205275408</v>
      </c>
      <c r="E20" s="51">
        <f>(Exp!E22+Imp!J15)/($P$24)*100</f>
        <v>0.8737870857855392</v>
      </c>
      <c r="F20" s="51">
        <f>(Exp!F22+Imp!J16)/($P$24)*100</f>
        <v>0.9191195841908242</v>
      </c>
      <c r="G20" s="51">
        <f>(Imp!J17*2)/($P$24)*100</f>
        <v>0.0009188855519062311</v>
      </c>
      <c r="H20" s="51">
        <f>(Exp!G22+Imp!J18)/($P$24)*100</f>
        <v>1.2984372164173437</v>
      </c>
      <c r="I20" s="51">
        <f>(Exp!H22+Imp!J19)/($P$24)*100</f>
        <v>0.9998663448077396</v>
      </c>
      <c r="J20" s="51">
        <f>(+Imp!J20*2)/($P$24)*100</f>
        <v>0.007955508852793558</v>
      </c>
      <c r="K20" s="51">
        <f>(Exp!I22+Imp!J21)/($P$24)*100</f>
        <v>0.07059264248801264</v>
      </c>
      <c r="L20" s="50" t="s">
        <v>43</v>
      </c>
      <c r="M20" s="51">
        <f>(Exp!K22+Imp!J23)/($P$24)*100</f>
        <v>0.08921278426093437</v>
      </c>
      <c r="N20" s="51">
        <f>+(Imp!J24*2)/($P$24)*100</f>
        <v>0.12499486104937563</v>
      </c>
      <c r="O20" s="52">
        <f t="shared" si="0"/>
        <v>7.509114808290667</v>
      </c>
    </row>
    <row r="21" spans="1:15" s="1" customFormat="1" ht="14.25">
      <c r="A21" s="49" t="s">
        <v>11</v>
      </c>
      <c r="B21" s="51">
        <f>(Exp!B23+Imp!K12)/($P$24)*100</f>
        <v>1.1785755013068182</v>
      </c>
      <c r="C21" s="51">
        <f>(Exp!C23+Imp!K13)/($P$24)*100</f>
        <v>0.0032832257638184923</v>
      </c>
      <c r="D21" s="51">
        <f>(Exp!D23+Imp!K14)/($P$24)*100</f>
        <v>1.3201067037560485</v>
      </c>
      <c r="E21" s="51">
        <f>(Exp!E23+Imp!K15)/($P$24)*100</f>
        <v>0.09580890884654564</v>
      </c>
      <c r="F21" s="51">
        <f>(Exp!F23+Imp!K16)/($P$24)*100</f>
        <v>0.01867863372476328</v>
      </c>
      <c r="G21" s="51">
        <f>(Imp!K17*2)/($P$24)*100</f>
        <v>0.0008188789674696125</v>
      </c>
      <c r="H21" s="51">
        <f>(Exp!G23+Imp!K18)/($P$24)*100</f>
        <v>0.010107743633853566</v>
      </c>
      <c r="I21" s="51">
        <f>(Exp!H23+Imp!K19)/($P$24)*100</f>
        <v>0.18305921900446046</v>
      </c>
      <c r="J21" s="51">
        <f>(+Imp!K20*2)/($P$24)*100</f>
        <v>0.0016907038325305191</v>
      </c>
      <c r="K21" s="51">
        <f>(Exp!I23+Imp!K21)/($P$24)*100</f>
        <v>0.3343074163894414</v>
      </c>
      <c r="L21" s="51">
        <f>(Exp!J23+Imp!K22)/($P$24)*100</f>
        <v>0.01675381492152842</v>
      </c>
      <c r="M21" s="50" t="s">
        <v>43</v>
      </c>
      <c r="N21" s="51">
        <f>+(Imp!K24*2)/($P$24)*100</f>
        <v>0.6003352957939155</v>
      </c>
      <c r="O21" s="52">
        <f t="shared" si="0"/>
        <v>3.7635260459411937</v>
      </c>
    </row>
    <row r="22" spans="1:16" s="1" customFormat="1" ht="14.25">
      <c r="A22" s="49" t="s">
        <v>12</v>
      </c>
      <c r="B22" s="51">
        <f>(Exp!B24*2)/($P$24)*100</f>
        <v>1.4455615073274217</v>
      </c>
      <c r="C22" s="51">
        <f>(Exp!C24*2)/($P$24)*100</f>
        <v>0.19187487810311854</v>
      </c>
      <c r="D22" s="51">
        <f>(Exp!D24*2)/($P$24)*100</f>
        <v>3.097101042490379</v>
      </c>
      <c r="E22" s="51">
        <f>(Exp!E24*2)/($P$24)*100</f>
        <v>0.4401999846621627</v>
      </c>
      <c r="F22" s="51">
        <f>(Exp!F24*2)/($P$24)*100</f>
        <v>1.6975996234145263</v>
      </c>
      <c r="G22" s="54" t="s">
        <v>47</v>
      </c>
      <c r="H22" s="51">
        <f>(Exp!G24*2)/($P$24)*100</f>
        <v>0.5950129169205214</v>
      </c>
      <c r="I22" s="51">
        <f>(Exp!H24*2)/($P$24)*100</f>
        <v>1.3425937516645639</v>
      </c>
      <c r="J22" s="54" t="s">
        <v>47</v>
      </c>
      <c r="K22" s="51">
        <f>(Exp!I24*2)/($P$24)*100</f>
        <v>0.04018626448642242</v>
      </c>
      <c r="L22" s="51">
        <f>(Exp!J24*2)/($P$24)*100</f>
        <v>0.7476918938114702</v>
      </c>
      <c r="M22" s="51">
        <f>(Exp!K24*2)/($P$24)*100</f>
        <v>0.2676872846237351</v>
      </c>
      <c r="N22" s="50" t="s">
        <v>43</v>
      </c>
      <c r="O22" s="52">
        <f t="shared" si="0"/>
        <v>9.865509147504323</v>
      </c>
      <c r="P22" s="89"/>
    </row>
    <row r="23" spans="1:15" s="1" customFormat="1" ht="6" customHeight="1">
      <c r="A23" s="4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</row>
    <row r="24" spans="1:16" s="1" customFormat="1" ht="14.25">
      <c r="A24" s="57" t="s">
        <v>29</v>
      </c>
      <c r="B24" s="52">
        <f aca="true" t="shared" si="1" ref="B24:N24">SUM(B10:B23)</f>
        <v>20.776222256278256</v>
      </c>
      <c r="C24" s="52">
        <f t="shared" si="1"/>
        <v>4.051524147528074</v>
      </c>
      <c r="D24" s="52">
        <f t="shared" si="1"/>
        <v>27.942889707750545</v>
      </c>
      <c r="E24" s="52">
        <f t="shared" si="1"/>
        <v>6.951910595771139</v>
      </c>
      <c r="F24" s="52">
        <f t="shared" si="1"/>
        <v>8.316476431128306</v>
      </c>
      <c r="G24" s="52">
        <f t="shared" si="1"/>
        <v>0.11049593769833803</v>
      </c>
      <c r="H24" s="52">
        <f t="shared" si="1"/>
        <v>4.824679889815231</v>
      </c>
      <c r="I24" s="52">
        <f t="shared" si="1"/>
        <v>14.573621053337757</v>
      </c>
      <c r="J24" s="52">
        <f t="shared" si="1"/>
        <v>1.1069768227296484</v>
      </c>
      <c r="K24" s="52">
        <f t="shared" si="1"/>
        <v>1.6129621281186548</v>
      </c>
      <c r="L24" s="52">
        <f t="shared" si="1"/>
        <v>4.933839560341136</v>
      </c>
      <c r="M24" s="52">
        <f t="shared" si="1"/>
        <v>2.190283761148458</v>
      </c>
      <c r="N24" s="52">
        <f t="shared" si="1"/>
        <v>2.6081177083544453</v>
      </c>
      <c r="O24" s="58">
        <f>SUM(B24:N24)</f>
        <v>99.99999999999999</v>
      </c>
      <c r="P24" s="18">
        <f>Exp!L25+Imp!L25+Imp!L24+Imp!L17+Imp!L20+Exp!L17+Exp!L20+Exp!L24</f>
        <v>241914.87126863003</v>
      </c>
    </row>
    <row r="25" spans="1:15" ht="9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s="21" customFormat="1" ht="12.75">
      <c r="A26" s="59"/>
      <c r="B26" s="48">
        <f>+B9-1</f>
        <v>2011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0"/>
    </row>
    <row r="27" spans="1:16" ht="14.25" customHeight="1">
      <c r="A27" s="49" t="s">
        <v>1</v>
      </c>
      <c r="B27" s="50" t="s">
        <v>43</v>
      </c>
      <c r="C27" s="51">
        <f>(Exp!C29+Imp!B30)/($P$41)*100</f>
        <v>0.46820483276180536</v>
      </c>
      <c r="D27" s="51">
        <f>(Exp!D29+Imp!B31)/($P$41)*100</f>
        <v>13.784414913367076</v>
      </c>
      <c r="E27" s="51">
        <f>(Exp!E29+Imp!B32)/($P$41)*100</f>
        <v>0.7226666944284186</v>
      </c>
      <c r="F27" s="51">
        <f>(Exp!F29+Imp!B33)/($P$41)*100</f>
        <v>0.16045985126455048</v>
      </c>
      <c r="G27" s="51">
        <f>(Imp!B34*2)/($P$41)*100</f>
        <v>0.0053377614242034665</v>
      </c>
      <c r="H27" s="51">
        <f>(Exp!G29+Imp!B35)/($P$41)*100</f>
        <v>0.0884248581536028</v>
      </c>
      <c r="I27" s="51">
        <f>(Exp!H29+Imp!B36)/($P$41)*100</f>
        <v>1.4256834854405416</v>
      </c>
      <c r="J27" s="51">
        <f>+Imp!B37*2/Part!$P$41*100</f>
        <v>0.0014467793847352673</v>
      </c>
      <c r="K27" s="51">
        <f>(Exp!I29+Imp!B38)/($P$41)*100</f>
        <v>0.47036177094359605</v>
      </c>
      <c r="L27" s="51">
        <f>(Exp!J29+Imp!B39)/($P$41)*100</f>
        <v>0.10831131829918039</v>
      </c>
      <c r="M27" s="51">
        <f>(Exp!K29+Imp!B40)/($P$41)*100</f>
        <v>0.37619869758057534</v>
      </c>
      <c r="N27" s="51">
        <f>+(Imp!B41*2)/($P$41)*100</f>
        <v>0.01586846736282423</v>
      </c>
      <c r="O27" s="52">
        <f aca="true" t="shared" si="2" ref="O27:O39">SUM(B27:N27)</f>
        <v>17.627379430411114</v>
      </c>
      <c r="P27" s="32"/>
    </row>
    <row r="28" spans="1:16" ht="14.25" customHeight="1">
      <c r="A28" s="49" t="s">
        <v>2</v>
      </c>
      <c r="B28" s="51">
        <f>(Exp!B30+Imp!C29)/($P$41)*100</f>
        <v>0.5296602069790675</v>
      </c>
      <c r="C28" s="50" t="s">
        <v>43</v>
      </c>
      <c r="D28" s="51">
        <f>(Exp!D30+Imp!C31)/($P$41)*100</f>
        <v>0.8726382669741427</v>
      </c>
      <c r="E28" s="51">
        <f>(Exp!E30+Imp!C32)/($P$41)*100</f>
        <v>0.20771692565349115</v>
      </c>
      <c r="F28" s="51">
        <f>(Exp!F30+Imp!C33)/($P$41)*100</f>
        <v>0.10670811757528002</v>
      </c>
      <c r="G28" s="51">
        <f>(Imp!C34*2)/($P$41)*100</f>
        <v>0.003958104111394751</v>
      </c>
      <c r="H28" s="51">
        <f>(Exp!G30+Imp!C35)/($P$41)*100</f>
        <v>0.014735539101089028</v>
      </c>
      <c r="I28" s="51">
        <f>(Exp!H30+Imp!C36)/($P$41)*100</f>
        <v>0.09088420532432309</v>
      </c>
      <c r="J28" s="51">
        <f>+Imp!C37*2/Part!$P$41*100</f>
        <v>0.0032375034973314235</v>
      </c>
      <c r="K28" s="51">
        <f>(Exp!I30+Imp!C38)/($P$41)*100</f>
        <v>0.035768893832033</v>
      </c>
      <c r="L28" s="51">
        <f>(Exp!J30+Imp!C39)/($P$41)*100</f>
        <v>0.27135554605243584</v>
      </c>
      <c r="M28" s="51">
        <f>(Exp!K30+Imp!C40)/($P$41)*100</f>
        <v>0.013515900090734211</v>
      </c>
      <c r="N28" s="51">
        <f>+(Imp!C41*2)/($P$41)*100</f>
        <v>0.3279468918249108</v>
      </c>
      <c r="O28" s="52">
        <f t="shared" si="2"/>
        <v>2.478126101016233</v>
      </c>
      <c r="P28" s="32"/>
    </row>
    <row r="29" spans="1:16" ht="14.25" customHeight="1">
      <c r="A29" s="49" t="s">
        <v>3</v>
      </c>
      <c r="B29" s="51">
        <f>(Exp!B31+Imp!D29)/($P$41)*100</f>
        <v>10.43653041218935</v>
      </c>
      <c r="C29" s="51">
        <f>(Exp!C31+Imp!D30)/($P$41)*100</f>
        <v>1.7575242897588512</v>
      </c>
      <c r="D29" s="50" t="s">
        <v>43</v>
      </c>
      <c r="E29" s="51">
        <f>(Exp!E31+Imp!D32)/($P$41)*100</f>
        <v>2.9181980418847617</v>
      </c>
      <c r="F29" s="51">
        <f>(Exp!F31+Imp!D33)/($P$41)*100</f>
        <v>0.86809605017965</v>
      </c>
      <c r="G29" s="51">
        <f>(Imp!D34*2)/($P$41)*100</f>
        <v>0.04687168704580287</v>
      </c>
      <c r="H29" s="51">
        <f>(Exp!G31+Imp!D35)/($P$41)*100</f>
        <v>0.0543937407020764</v>
      </c>
      <c r="I29" s="51">
        <f>(Exp!H31+Imp!D36)/($P$41)*100</f>
        <v>2.8427822327818193</v>
      </c>
      <c r="J29" s="51">
        <f>+Imp!D37*2/Part!$P$41*100</f>
        <v>0.012043108899808933</v>
      </c>
      <c r="K29" s="51">
        <f>(Exp!I31+Imp!D38)/($P$41)*100</f>
        <v>0.4227611792428271</v>
      </c>
      <c r="L29" s="51">
        <f>(Exp!J31+Imp!D39)/($P$41)*100</f>
        <v>0.8388594966392524</v>
      </c>
      <c r="M29" s="51">
        <f>(Exp!K31+Imp!D40)/($P$41)*100</f>
        <v>1.0017645568201026</v>
      </c>
      <c r="N29" s="51">
        <f>+(Imp!D41*2)/($P$41)*100</f>
        <v>0.8023481038841336</v>
      </c>
      <c r="O29" s="52">
        <f t="shared" si="2"/>
        <v>22.002172900028434</v>
      </c>
      <c r="P29" s="32"/>
    </row>
    <row r="30" spans="1:15" ht="14.25" customHeight="1">
      <c r="A30" s="49" t="s">
        <v>4</v>
      </c>
      <c r="B30" s="51">
        <f>(Exp!B32+Imp!E29)/($P$41)*100</f>
        <v>2.7862907758403965</v>
      </c>
      <c r="C30" s="51">
        <f>(Exp!C32+Imp!E30)/($P$41)*100</f>
        <v>0.10190710601098714</v>
      </c>
      <c r="D30" s="51">
        <f>(Exp!D32+Imp!E31)/($P$41)*100</f>
        <v>3.555118712564159</v>
      </c>
      <c r="E30" s="50" t="s">
        <v>43</v>
      </c>
      <c r="F30" s="51">
        <f>(Exp!F32+Imp!E33)/($P$41)*100</f>
        <v>1.4528505277589763</v>
      </c>
      <c r="G30" s="51">
        <f>(Imp!E34*2)/($P$41)*100</f>
        <v>0.003744174429298756</v>
      </c>
      <c r="H30" s="51">
        <f>(Exp!G32+Imp!E35)/($P$41)*100</f>
        <v>0.6476569744629527</v>
      </c>
      <c r="I30" s="51">
        <f>(Exp!H32+Imp!E36)/($P$41)*100</f>
        <v>1.3694094211052692</v>
      </c>
      <c r="J30" s="51">
        <f>+Imp!E37*2/Part!$P$41*100</f>
        <v>0.0165461491818454</v>
      </c>
      <c r="K30" s="51">
        <f>(Exp!I32+Imp!E38)/($P$41)*100</f>
        <v>0.3798505821808658</v>
      </c>
      <c r="L30" s="51">
        <f>(Exp!J32+Imp!E39)/($P$41)*100</f>
        <v>1.2776389440970477</v>
      </c>
      <c r="M30" s="51">
        <f>(Exp!K32+Imp!E40)/($P$41)*100</f>
        <v>0.08301557318948877</v>
      </c>
      <c r="N30" s="51">
        <f>+(Imp!E41*2)/($P$41)*100</f>
        <v>0.11555794684613484</v>
      </c>
      <c r="O30" s="52">
        <f t="shared" si="2"/>
        <v>11.789586887667422</v>
      </c>
    </row>
    <row r="31" spans="1:15" ht="14.25" customHeight="1">
      <c r="A31" s="53" t="s">
        <v>5</v>
      </c>
      <c r="B31" s="51">
        <f>(Exp!B33+Imp!F29)/($P$41)*100</f>
        <v>1.1829757631887048</v>
      </c>
      <c r="C31" s="51">
        <f>(Exp!C33+Imp!F30)/($P$41)*100</f>
        <v>0.11400084175535281</v>
      </c>
      <c r="D31" s="51">
        <f>(Exp!D33+Imp!F31)/($P$41)*100</f>
        <v>1.670265051853783</v>
      </c>
      <c r="E31" s="51">
        <f>(Exp!E33+Imp!F32)/($P$41)*100</f>
        <v>0.5759918437847686</v>
      </c>
      <c r="F31" s="50" t="s">
        <v>43</v>
      </c>
      <c r="G31" s="51">
        <f>(Imp!F34*2)/($P$41)*100</f>
        <v>0.004045943147536668</v>
      </c>
      <c r="H31" s="51">
        <f>(Exp!G33+Imp!F35)/($P$41)*100</f>
        <v>0.644850945441444</v>
      </c>
      <c r="I31" s="51">
        <f>(Exp!H33+Imp!F36)/($P$41)*100</f>
        <v>3.5639666050784067</v>
      </c>
      <c r="J31" s="51">
        <f>+Imp!F37*2/Part!$P$41*100</f>
        <v>0.08478002697833363</v>
      </c>
      <c r="K31" s="51">
        <f>(Exp!I33+Imp!F38)/($P$41)*100</f>
        <v>0.03327823039423679</v>
      </c>
      <c r="L31" s="51">
        <f>(Exp!J33+Imp!F39)/($P$41)*100</f>
        <v>0.6419094471904981</v>
      </c>
      <c r="M31" s="51">
        <f>(Exp!K33+Imp!F40)/($P$41)*100</f>
        <v>0.02577754143353313</v>
      </c>
      <c r="N31" s="51">
        <f>+(Imp!F41*2)/($P$41)*100</f>
        <v>0.36160148528779507</v>
      </c>
      <c r="O31" s="52">
        <f t="shared" si="2"/>
        <v>8.903443725534393</v>
      </c>
    </row>
    <row r="32" spans="1:15" ht="14.25" customHeight="1">
      <c r="A32" s="49" t="s">
        <v>7</v>
      </c>
      <c r="B32" s="51">
        <f>(Exp!B34*2)/($P$41)*100</f>
        <v>0.06987305150456838</v>
      </c>
      <c r="C32" s="51">
        <f>(Exp!C34*2)/($P$41)*100</f>
        <v>0.0002154999258656432</v>
      </c>
      <c r="D32" s="51">
        <f>(Exp!D34*2)/($P$41)*100</f>
        <v>0.32796427794490685</v>
      </c>
      <c r="E32" s="51">
        <f>(Exp!E34*2)/($P$41)*100</f>
        <v>0.03214877233080162</v>
      </c>
      <c r="F32" s="51">
        <f>(Exp!F34*2)/($P$41)*100</f>
        <v>0.02413624854093869</v>
      </c>
      <c r="G32" s="50" t="s">
        <v>43</v>
      </c>
      <c r="H32" s="51">
        <f>(Exp!G34*2)/($P$41)*100</f>
        <v>0.006965218527840788</v>
      </c>
      <c r="I32" s="51">
        <f>(Exp!H34*2)/($P$41)*100</f>
        <v>0.23201107207790117</v>
      </c>
      <c r="J32" s="54" t="s">
        <v>47</v>
      </c>
      <c r="K32" s="51">
        <f>(Exp!I34*2)/($P$41)*100</f>
        <v>0.0002535747167247607</v>
      </c>
      <c r="L32" s="51">
        <f>(Exp!J34*2)/($P$41)*100</f>
        <v>0.009214949812339661</v>
      </c>
      <c r="M32" s="51">
        <f>(Exp!K34*2)/($P$41)*100</f>
        <v>0.03603043584077311</v>
      </c>
      <c r="N32" s="54" t="s">
        <v>47</v>
      </c>
      <c r="O32" s="52">
        <f t="shared" si="2"/>
        <v>0.7388131012226606</v>
      </c>
    </row>
    <row r="33" spans="1:16" ht="14.25" customHeight="1">
      <c r="A33" s="49" t="s">
        <v>16</v>
      </c>
      <c r="B33" s="51">
        <f>(Exp!B35+Imp!G29)/($P$41)*100</f>
        <v>0.30141533016254496</v>
      </c>
      <c r="C33" s="51">
        <f>(Exp!C35+Imp!G30)/($P$41)*100</f>
        <v>0.025679718008910495</v>
      </c>
      <c r="D33" s="51">
        <f>(Exp!D35+Imp!G31)/($P$41)*100</f>
        <v>0.5845097080106718</v>
      </c>
      <c r="E33" s="51">
        <f>(Exp!E35+Imp!G32)/($P$41)*100</f>
        <v>0.37367510593341463</v>
      </c>
      <c r="F33" s="51">
        <f>(Exp!F35+Imp!G33)/($P$41)*100</f>
        <v>1.2694451460915082</v>
      </c>
      <c r="G33" s="51">
        <f>(Imp!G34*2)/($P$41)*100</f>
        <v>0.0071160059397674</v>
      </c>
      <c r="H33" s="50" t="s">
        <v>43</v>
      </c>
      <c r="I33" s="51">
        <f>(Exp!H35+Imp!G36)/($P$41)*100</f>
        <v>0.5341219112119306</v>
      </c>
      <c r="J33" s="51">
        <f>+Imp!G37*2/Part!$P$41*100</f>
        <v>1.319314460651888</v>
      </c>
      <c r="K33" s="51">
        <f>(Exp!I35+Imp!G38)/($P$41)*100</f>
        <v>0.005595934195929364</v>
      </c>
      <c r="L33" s="51">
        <f>(Exp!J35+Imp!G39)/($P$41)*100</f>
        <v>0.6213992494556562</v>
      </c>
      <c r="M33" s="51">
        <f>(Exp!K35+Imp!G40)/($P$41)*100</f>
        <v>0.023552071205666502</v>
      </c>
      <c r="N33" s="51">
        <f>+(Imp!G41*2)/($P$41)*100</f>
        <v>0.5086440929576874</v>
      </c>
      <c r="O33" s="52">
        <f t="shared" si="2"/>
        <v>5.574468733825576</v>
      </c>
      <c r="P33" s="34"/>
    </row>
    <row r="34" spans="1:15" ht="14.25" customHeight="1">
      <c r="A34" s="49" t="s">
        <v>8</v>
      </c>
      <c r="B34" s="51">
        <f>(Exp!B36+Imp!H29)/($P$41)*100</f>
        <v>0.6157887456373176</v>
      </c>
      <c r="C34" s="51">
        <f>(Exp!C36+Imp!H30)/($P$41)*100</f>
        <v>0.03496294358257839</v>
      </c>
      <c r="D34" s="51">
        <f>(Exp!D36+Imp!H31)/($P$41)*100</f>
        <v>2.660944267711162</v>
      </c>
      <c r="E34" s="51">
        <f>(Exp!E36+Imp!H32)/($P$41)*100</f>
        <v>1.2917158356966594</v>
      </c>
      <c r="F34" s="51">
        <f>(Exp!F36+Imp!H33)/($P$41)*100</f>
        <v>0.4674302591896691</v>
      </c>
      <c r="G34" s="51">
        <f>(Imp!H34*2)/($P$41)*100</f>
        <v>0.010230966495831498</v>
      </c>
      <c r="H34" s="51">
        <f>(Exp!G36+Imp!H35)/($P$41)*100</f>
        <v>0.06810599582922054</v>
      </c>
      <c r="I34" s="50" t="s">
        <v>43</v>
      </c>
      <c r="J34" s="51">
        <f>+Imp!H37*2/Part!$P$41*100</f>
        <v>0.06602980602565868</v>
      </c>
      <c r="K34" s="51">
        <f>(Exp!I36+Imp!H38)/($P$41)*100</f>
        <v>0.04838679067581883</v>
      </c>
      <c r="L34" s="51">
        <f>(Exp!J36+Imp!H39)/($P$41)*100</f>
        <v>0.34353194694791406</v>
      </c>
      <c r="M34" s="51">
        <f>(Exp!K36+Imp!H40)/($P$41)*100</f>
        <v>0.13389855236100232</v>
      </c>
      <c r="N34" s="51">
        <f>+(Imp!H41*2)/($P$41)*100</f>
        <v>0.2781022138853818</v>
      </c>
      <c r="O34" s="52">
        <f t="shared" si="2"/>
        <v>6.019128324038216</v>
      </c>
    </row>
    <row r="35" spans="1:15" ht="14.25" customHeight="1">
      <c r="A35" s="88" t="s">
        <v>64</v>
      </c>
      <c r="B35" s="51">
        <f>(Exp!B37*2)/($P$41)*100</f>
        <v>0.12933189764535657</v>
      </c>
      <c r="C35" s="51">
        <f>(Exp!C37*2)/($P$41)*100</f>
        <v>0.02876544262565677</v>
      </c>
      <c r="D35" s="51">
        <f>(Exp!D37*2)/($P$41)*100</f>
        <v>0.22756057415836686</v>
      </c>
      <c r="E35" s="51">
        <f>(Exp!E37*2)/($P$41)*100</f>
        <v>0.06855800848675538</v>
      </c>
      <c r="F35" s="51">
        <f>(Exp!F37*2)/($P$41)*100</f>
        <v>1.0705239814647538</v>
      </c>
      <c r="G35" s="54" t="s">
        <v>47</v>
      </c>
      <c r="H35" s="51">
        <f>(Exp!G37*2)/($P$41)*100</f>
        <v>0.6919427207746371</v>
      </c>
      <c r="I35" s="51">
        <f>(Exp!H37*2)/($P$41)*100</f>
        <v>0.62570344452174</v>
      </c>
      <c r="J35" s="50" t="s">
        <v>43</v>
      </c>
      <c r="K35" s="51">
        <f>(Exp!I37*2)/($P$41)*100</f>
        <v>0.0074715750846243</v>
      </c>
      <c r="L35" s="51">
        <f>(Exp!J37*2)/($P$41)*100</f>
        <v>0.19556585254420664</v>
      </c>
      <c r="M35" s="51">
        <f>(Exp!K37*2)/($P$41)*100</f>
        <v>0.0025331846097471178</v>
      </c>
      <c r="N35" s="54" t="s">
        <v>47</v>
      </c>
      <c r="O35" s="52">
        <f>SUM(B35:N35)</f>
        <v>3.0479566819158443</v>
      </c>
    </row>
    <row r="36" spans="1:15" ht="14.25" customHeight="1">
      <c r="A36" s="49" t="s">
        <v>9</v>
      </c>
      <c r="B36" s="51">
        <f>(Exp!B38+Imp!I29)/($P$41)*100</f>
        <v>0.9171260271211137</v>
      </c>
      <c r="C36" s="51">
        <f>(Exp!C38+Imp!I30)/($P$41)*100</f>
        <v>0.015200073588558972</v>
      </c>
      <c r="D36" s="51">
        <f>(Exp!D38+Imp!I31)/($P$41)*100</f>
        <v>1.9110815096319316</v>
      </c>
      <c r="E36" s="51">
        <f>(Exp!E38+Imp!I32)/($P$41)*100</f>
        <v>0.09747131175724333</v>
      </c>
      <c r="F36" s="51">
        <f>(Exp!F38+Imp!I33)/($P$41)*100</f>
        <v>0.011229868323395842</v>
      </c>
      <c r="G36" s="51">
        <f>(Imp!I34*2)/($P$41)*100</f>
        <v>0.0010117255388691305</v>
      </c>
      <c r="H36" s="51">
        <f>(Exp!G38+Imp!I35)/($P$41)*100</f>
        <v>0.0011871712494081913</v>
      </c>
      <c r="I36" s="51">
        <f>(Exp!H38+Imp!I36)/($P$41)*100</f>
        <v>0.09653694743494241</v>
      </c>
      <c r="J36" s="51">
        <f>+Imp!I37*2/Part!$P$41*100</f>
        <v>0.004884036583891219</v>
      </c>
      <c r="K36" s="50" t="s">
        <v>43</v>
      </c>
      <c r="L36" s="51">
        <f>(Exp!J38+Imp!I39)/($P$41)*100</f>
        <v>0.00552093833675291</v>
      </c>
      <c r="M36" s="51">
        <f>(Exp!K38+Imp!I40)/($P$41)*100</f>
        <v>0.12629236968515203</v>
      </c>
      <c r="N36" s="51">
        <f>+(Imp!I41*2)/($P$41)*100</f>
        <v>0.2673254367264846</v>
      </c>
      <c r="O36" s="52">
        <f t="shared" si="2"/>
        <v>3.4548674159777444</v>
      </c>
    </row>
    <row r="37" spans="1:15" ht="14.25" customHeight="1">
      <c r="A37" s="49" t="s">
        <v>10</v>
      </c>
      <c r="B37" s="51">
        <f>(Exp!B39+Imp!J29)/($P$41)*100</f>
        <v>1.1604838905132726</v>
      </c>
      <c r="C37" s="51">
        <f>(Exp!C39+Imp!J30)/($P$41)*100</f>
        <v>0.2443416315571157</v>
      </c>
      <c r="D37" s="51">
        <f>(Exp!D39+Imp!J31)/($P$41)*100</f>
        <v>1.4150878234083164</v>
      </c>
      <c r="E37" s="51">
        <f>(Exp!E39+Imp!J32)/($P$41)*100</f>
        <v>0.9666973208092341</v>
      </c>
      <c r="F37" s="51">
        <f>(Exp!F39+Imp!J33)/($P$41)*100</f>
        <v>0.8227436593084314</v>
      </c>
      <c r="G37" s="51">
        <f>(Imp!J34*2)/($P$41)*100</f>
        <v>0.000725617112417582</v>
      </c>
      <c r="H37" s="51">
        <f>(Exp!G39+Imp!J35)/($P$41)*100</f>
        <v>1.1439039578136088</v>
      </c>
      <c r="I37" s="51">
        <f>(Exp!H39+Imp!J36)/($P$41)*100</f>
        <v>0.8049632002757003</v>
      </c>
      <c r="J37" s="51">
        <f>+Imp!J37*2/Part!$P$41*100</f>
        <v>0.15581077922743158</v>
      </c>
      <c r="K37" s="51">
        <f>(Exp!I39+Imp!J38)/($P$41)*100</f>
        <v>0.11165762318681195</v>
      </c>
      <c r="L37" s="50" t="s">
        <v>43</v>
      </c>
      <c r="M37" s="51">
        <f>(Exp!K39+Imp!J40)/($P$41)*100</f>
        <v>0.0654512599954153</v>
      </c>
      <c r="N37" s="51">
        <f>+(Imp!J41*2)/($P$41)*100</f>
        <v>0.1342370398604449</v>
      </c>
      <c r="O37" s="52">
        <f t="shared" si="2"/>
        <v>7.0261038030682</v>
      </c>
    </row>
    <row r="38" spans="1:15" ht="14.25" customHeight="1">
      <c r="A38" s="49" t="s">
        <v>11</v>
      </c>
      <c r="B38" s="51">
        <f>(Exp!B40+Imp!K29)/($P$41)*100</f>
        <v>1.2359693317351694</v>
      </c>
      <c r="C38" s="51">
        <f>(Exp!C40+Imp!K30)/($P$41)*100</f>
        <v>0.0050066442270428006</v>
      </c>
      <c r="D38" s="51">
        <f>(Exp!D40+Imp!K31)/($P$41)*100</f>
        <v>1.3350689763436547</v>
      </c>
      <c r="E38" s="51">
        <f>(Exp!E40+Imp!K32)/($P$41)*100</f>
        <v>0.09262511603659718</v>
      </c>
      <c r="F38" s="51">
        <f>(Exp!F40+Imp!K33)/($P$41)*100</f>
        <v>0.008358676401690386</v>
      </c>
      <c r="G38" s="51">
        <f>(Imp!K34*2)/($P$41)*100</f>
        <v>0.0011063578958892925</v>
      </c>
      <c r="H38" s="51">
        <f>(Exp!G40+Imp!K35)/($P$41)*100</f>
        <v>0.04348087748966431</v>
      </c>
      <c r="I38" s="51">
        <f>(Exp!H40+Imp!K36)/($P$41)*100</f>
        <v>0.14653090491227877</v>
      </c>
      <c r="J38" s="51">
        <f>+Imp!K37*2/Part!$P$41*100</f>
        <v>0.0020428305741798836</v>
      </c>
      <c r="K38" s="51">
        <f>(Exp!I40+Imp!K38)/($P$41)*100</f>
        <v>0.3791618598980989</v>
      </c>
      <c r="L38" s="51">
        <f>(Exp!J40+Imp!K39)/($P$41)*100</f>
        <v>0.024994464979951003</v>
      </c>
      <c r="M38" s="50" t="s">
        <v>43</v>
      </c>
      <c r="N38" s="51">
        <f>+(Imp!K41*2)/($P$41)*100</f>
        <v>0.33007816004468793</v>
      </c>
      <c r="O38" s="52">
        <f t="shared" si="2"/>
        <v>3.604424200538905</v>
      </c>
    </row>
    <row r="39" spans="1:16" ht="14.25" customHeight="1">
      <c r="A39" s="49" t="s">
        <v>12</v>
      </c>
      <c r="B39" s="51">
        <f>(Exp!B41*2)/($P$41)*100</f>
        <v>1.0680568402004162</v>
      </c>
      <c r="C39" s="51">
        <f>(Exp!C41*2)/($P$41)*100</f>
        <v>0.1787252835669044</v>
      </c>
      <c r="D39" s="51">
        <f>(Exp!D41*2)/($P$41)*100</f>
        <v>2.496042853281898</v>
      </c>
      <c r="E39" s="51">
        <f>(Exp!E41*2)/($P$41)*100</f>
        <v>0.39140010369074957</v>
      </c>
      <c r="F39" s="51">
        <f>(Exp!F41*2)/($P$41)*100</f>
        <v>0.9930376611293321</v>
      </c>
      <c r="G39" s="54" t="s">
        <v>47</v>
      </c>
      <c r="H39" s="51">
        <f>(Exp!G41*2)/($P$41)*100</f>
        <v>0.8655251512645209</v>
      </c>
      <c r="I39" s="51">
        <f>(Exp!H41*2)/($P$41)*100</f>
        <v>1.0137323577639323</v>
      </c>
      <c r="J39" s="54" t="s">
        <v>47</v>
      </c>
      <c r="K39" s="51">
        <f>(Exp!I41*2)/($P$41)*100</f>
        <v>0.061274898976028294</v>
      </c>
      <c r="L39" s="51">
        <f>(Exp!J41*2)/($P$41)*100</f>
        <v>0.4852416490950783</v>
      </c>
      <c r="M39" s="51">
        <f>(Exp!K41*2)/($P$41)*100</f>
        <v>0.1804918957864158</v>
      </c>
      <c r="N39" s="50" t="s">
        <v>43</v>
      </c>
      <c r="O39" s="52">
        <f t="shared" si="2"/>
        <v>7.733528694755275</v>
      </c>
      <c r="P39" s="34"/>
    </row>
    <row r="40" spans="1:15" ht="4.5" customHeight="1">
      <c r="A40" s="49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6" ht="14.25" customHeight="1">
      <c r="A41" s="57" t="s">
        <v>6</v>
      </c>
      <c r="B41" s="52">
        <f aca="true" t="shared" si="3" ref="B41:N41">SUM(B27:B40)</f>
        <v>20.43350227271728</v>
      </c>
      <c r="C41" s="52">
        <f t="shared" si="3"/>
        <v>2.9745343073696295</v>
      </c>
      <c r="D41" s="52">
        <f t="shared" si="3"/>
        <v>30.840696935250072</v>
      </c>
      <c r="E41" s="52">
        <f t="shared" si="3"/>
        <v>7.738865080492896</v>
      </c>
      <c r="F41" s="52">
        <f t="shared" si="3"/>
        <v>7.255020047228176</v>
      </c>
      <c r="G41" s="52">
        <f t="shared" si="3"/>
        <v>0.08414834314101143</v>
      </c>
      <c r="H41" s="52">
        <f t="shared" si="3"/>
        <v>4.271173150810066</v>
      </c>
      <c r="I41" s="52">
        <f t="shared" si="3"/>
        <v>12.746325787928786</v>
      </c>
      <c r="J41" s="52">
        <f t="shared" si="3"/>
        <v>1.6661354810051043</v>
      </c>
      <c r="K41" s="52">
        <f t="shared" si="3"/>
        <v>1.9558229133275953</v>
      </c>
      <c r="L41" s="52">
        <f t="shared" si="3"/>
        <v>4.823543803450313</v>
      </c>
      <c r="M41" s="52">
        <f t="shared" si="3"/>
        <v>2.0685220385986063</v>
      </c>
      <c r="N41" s="52">
        <f t="shared" si="3"/>
        <v>3.1417098386804856</v>
      </c>
      <c r="O41" s="58">
        <f>SUM(B41:N41)</f>
        <v>100</v>
      </c>
      <c r="P41" s="18">
        <f>+Exp!L42+Imp!L42+Imp!L41+Imp!L34+Imp!L37+Exp!L34+Exp!L37+Exp!L41</f>
        <v>241399.46123430997</v>
      </c>
    </row>
    <row r="42" spans="1:15" ht="9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s="21" customFormat="1" ht="12.75">
      <c r="A43" s="59"/>
      <c r="B43" s="48" t="s">
        <v>55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60"/>
    </row>
    <row r="44" spans="1:16" ht="14.25" customHeight="1">
      <c r="A44" s="49" t="s">
        <v>1</v>
      </c>
      <c r="B44" s="91" t="s">
        <v>43</v>
      </c>
      <c r="C44" s="92">
        <f>(C10*$P$24-C27*$P$41)/($P$24-$P$41)</f>
        <v>246.34623230706356</v>
      </c>
      <c r="D44" s="92">
        <f>(D10*$P$24-D27*$P$41)/($P$24-$P$41)</f>
        <v>-1271.9494192460857</v>
      </c>
      <c r="E44" s="92">
        <f>(E10*$P$24-E27*$P$41)/($P$24-$P$41)</f>
        <v>-23.65984985350039</v>
      </c>
      <c r="F44" s="92">
        <f>(F10*$P$24-F27*$P$41)/($P$24-$P$41)</f>
        <v>8.643766619478583</v>
      </c>
      <c r="G44" s="92">
        <f>(G10*$P$24-G27*$P$41)/($P$24-$P$41)</f>
        <v>0.8311084485677659</v>
      </c>
      <c r="H44" s="92">
        <f>(H10*$P$24-H27*$P$41)/($P$24-$P$41)</f>
        <v>7.391255647604233</v>
      </c>
      <c r="I44" s="92">
        <f>(I10*$P$24-I27*$P$41)/($P$24-$P$41)</f>
        <v>-78.7422535177072</v>
      </c>
      <c r="J44" s="92">
        <f>(J10*$P$24-J27*$P$41)/($P$24-$P$41)</f>
        <v>-0.6056639630848825</v>
      </c>
      <c r="K44" s="92">
        <f>(K10*$P$24-K27*$P$41)/($P$24-$P$41)</f>
        <v>-36.204450566464125</v>
      </c>
      <c r="L44" s="92">
        <f>(L10*$P$24-L27*$P$41)/($P$24-$P$41)</f>
        <v>1.8513826632398176</v>
      </c>
      <c r="M44" s="92">
        <f>(M10*$P$24-M27*$P$41)/($P$24-$P$41)</f>
        <v>-22.788501511218982</v>
      </c>
      <c r="N44" s="92">
        <f>(N10*$P$24-N27*$P$41)/($P$24-$P$41)</f>
        <v>1.136864273069504</v>
      </c>
      <c r="O44" s="93">
        <f aca="true" t="shared" si="4" ref="O44:O56">SUM(B44:N44)</f>
        <v>-1167.749528699038</v>
      </c>
      <c r="P44" s="32"/>
    </row>
    <row r="45" spans="1:16" ht="14.25" customHeight="1">
      <c r="A45" s="49" t="s">
        <v>2</v>
      </c>
      <c r="B45" s="92">
        <f>(B11*$P$24-B28*$P$41)/($P$24-$P$41)</f>
        <v>18.939207099212986</v>
      </c>
      <c r="C45" s="91" t="s">
        <v>43</v>
      </c>
      <c r="D45" s="92">
        <f>(D11*$P$24-D28*$P$41)/($P$24-$P$41)</f>
        <v>3.9102775766846793</v>
      </c>
      <c r="E45" s="92">
        <f>(E11*$P$24-E28*$P$41)/($P$24-$P$41)</f>
        <v>14.670597969585977</v>
      </c>
      <c r="F45" s="92">
        <f>(F11*$P$24-F28*$P$41)/($P$24-$P$41)</f>
        <v>-11.743976913420504</v>
      </c>
      <c r="G45" s="92">
        <f>(G11*$P$24-G28*$P$41)/($P$24-$P$41)</f>
        <v>-0.5723683676224481</v>
      </c>
      <c r="H45" s="92">
        <f>(H11*$P$24-H28*$P$41)/($P$24-$P$41)</f>
        <v>0.9980496415414551</v>
      </c>
      <c r="I45" s="92">
        <f>(I11*$P$24-I28*$P$41)/($P$24-$P$41)</f>
        <v>12.421363717619204</v>
      </c>
      <c r="J45" s="92">
        <f>(J11*$P$24-J28*$P$41)/($P$24-$P$41)</f>
        <v>-0.37117205188365504</v>
      </c>
      <c r="K45" s="92">
        <f>(K11*$P$24-K28*$P$41)/($P$24-$P$41)</f>
        <v>5.328678366968948</v>
      </c>
      <c r="L45" s="92">
        <f>(L11*$P$24-L28*$P$41)/($P$24-$P$41)</f>
        <v>30.88695083517613</v>
      </c>
      <c r="M45" s="92">
        <f>(M11*$P$24-M28*$P$41)/($P$24-$P$41)</f>
        <v>1.9317105483083132</v>
      </c>
      <c r="N45" s="92">
        <f>(N11*$P$24-N28*$P$41)/($P$24-$P$41)</f>
        <v>-14.212172663001219</v>
      </c>
      <c r="O45" s="93">
        <f t="shared" si="4"/>
        <v>62.18714575916986</v>
      </c>
      <c r="P45" s="32"/>
    </row>
    <row r="46" spans="1:16" ht="14.25" customHeight="1">
      <c r="A46" s="49" t="s">
        <v>3</v>
      </c>
      <c r="B46" s="92">
        <f>(B12*$P$24-B29*$P$41)/($P$24-$P$41)</f>
        <v>-302.3859908172062</v>
      </c>
      <c r="C46" s="92">
        <f>(C12*$P$24-C29*$P$41)/($P$24-$P$41)</f>
        <v>145.29362530318534</v>
      </c>
      <c r="D46" s="91" t="s">
        <v>43</v>
      </c>
      <c r="E46" s="92">
        <f>(E12*$P$24-E29*$P$41)/($P$24-$P$41)</f>
        <v>-156.60252473252822</v>
      </c>
      <c r="F46" s="92">
        <f>(F12*$P$24-F29*$P$41)/($P$24-$P$41)</f>
        <v>-28.48690460473771</v>
      </c>
      <c r="G46" s="92">
        <f>(G12*$P$24-G29*$P$41)/($P$24-$P$41)</f>
        <v>4.626995675678112</v>
      </c>
      <c r="H46" s="92">
        <f>(H12*$P$24-H29*$P$41)/($P$24-$P$41)</f>
        <v>16.359091477765414</v>
      </c>
      <c r="I46" s="92">
        <f>(I12*$P$24-I29*$P$41)/($P$24-$P$41)</f>
        <v>433.353157927273</v>
      </c>
      <c r="J46" s="92">
        <f>(J12*$P$24-J29*$P$41)/($P$24-$P$41)</f>
        <v>-1.405870960498304</v>
      </c>
      <c r="K46" s="92">
        <f>(K12*$P$24-K29*$P$41)/($P$24-$P$41)</f>
        <v>69.0409098203608</v>
      </c>
      <c r="L46" s="92">
        <f>(L12*$P$24-L29*$P$41)/($P$24-$P$41)</f>
        <v>-29.12913616399839</v>
      </c>
      <c r="M46" s="92">
        <f>(M12*$P$24-M29*$P$41)/($P$24-$P$41)</f>
        <v>7.956563176752955</v>
      </c>
      <c r="N46" s="92">
        <f>(N12*$P$24-N29*$P$41)/($P$24-$P$41)</f>
        <v>-78.8098742656153</v>
      </c>
      <c r="O46" s="93">
        <f t="shared" si="4"/>
        <v>79.81004183643144</v>
      </c>
      <c r="P46" s="32"/>
    </row>
    <row r="47" spans="1:15" ht="14.25" customHeight="1">
      <c r="A47" s="49" t="s">
        <v>4</v>
      </c>
      <c r="B47" s="92">
        <f>(B13*$P$24-B30*$P$41)/($P$24-$P$41)</f>
        <v>161.16295764513663</v>
      </c>
      <c r="C47" s="92">
        <f>(C13*$P$24-C30*$P$41)/($P$24-$P$41)</f>
        <v>22.085803189720778</v>
      </c>
      <c r="D47" s="92">
        <f>(D13*$P$24-D30*$P$41)/($P$24-$P$41)</f>
        <v>-308.0050627718727</v>
      </c>
      <c r="E47" s="91" t="s">
        <v>43</v>
      </c>
      <c r="F47" s="92">
        <f>(F13*$P$24-F30*$P$41)/($P$24-$P$41)</f>
        <v>-76.05048284849494</v>
      </c>
      <c r="G47" s="92">
        <f>(G13*$P$24-G30*$P$41)/($P$24-$P$41)</f>
        <v>0.05958542898862067</v>
      </c>
      <c r="H47" s="92">
        <f>(H13*$P$24-H30*$P$41)/($P$24-$P$41)</f>
        <v>302.125893399473</v>
      </c>
      <c r="I47" s="92">
        <f>(I13*$P$24-I30*$P$41)/($P$24-$P$41)</f>
        <v>50.13548478560198</v>
      </c>
      <c r="J47" s="92">
        <f>(J13*$P$24-J30*$P$41)/($P$24-$P$41)</f>
        <v>3.8200484214425843</v>
      </c>
      <c r="K47" s="92">
        <f>(K13*$P$24-K30*$P$41)/($P$24-$P$41)</f>
        <v>-143.64550306373255</v>
      </c>
      <c r="L47" s="92">
        <f>(L13*$P$24-L30*$P$41)/($P$24-$P$41)</f>
        <v>-4.922618226373741</v>
      </c>
      <c r="M47" s="92">
        <f>(M13*$P$24-M30*$P$41)/($P$24-$P$41)</f>
        <v>24.47925435841491</v>
      </c>
      <c r="N47" s="92">
        <f>(N13*$P$24-N30*$P$41)/($P$24-$P$41)</f>
        <v>4.008063383409434</v>
      </c>
      <c r="O47" s="93">
        <f t="shared" si="4"/>
        <v>35.25342370171402</v>
      </c>
    </row>
    <row r="48" spans="1:15" ht="14.25" customHeight="1">
      <c r="A48" s="53" t="s">
        <v>5</v>
      </c>
      <c r="B48" s="92">
        <f>(B14*$P$24-B31*$P$41)/($P$24-$P$41)</f>
        <v>107.73434634281686</v>
      </c>
      <c r="C48" s="92">
        <f>(C14*$P$24-C31*$P$41)/($P$24-$P$41)</f>
        <v>43.741654608533004</v>
      </c>
      <c r="D48" s="92">
        <f>(D14*$P$24-D31*$P$41)/($P$24-$P$41)</f>
        <v>33.159557433814356</v>
      </c>
      <c r="E48" s="92">
        <f>(E14*$P$24-E31*$P$41)/($P$24-$P$41)</f>
        <v>14.90359430066908</v>
      </c>
      <c r="F48" s="91" t="s">
        <v>43</v>
      </c>
      <c r="G48" s="92">
        <f>(G14*$P$24-G31*$P$41)/($P$24-$P$41)</f>
        <v>6.579050383590979</v>
      </c>
      <c r="H48" s="92">
        <f>(H14*$P$24-H31*$P$41)/($P$24-$P$41)</f>
        <v>4.469624195499232</v>
      </c>
      <c r="I48" s="92">
        <f>(I14*$P$24-I31*$P$41)/($P$24-$P$41)</f>
        <v>145.58183085431668</v>
      </c>
      <c r="J48" s="92">
        <f>(J14*$P$24-J31*$P$41)/($P$24-$P$41)</f>
        <v>-18.41675016382321</v>
      </c>
      <c r="K48" s="92">
        <f>(K14*$P$24-K31*$P$41)/($P$24-$P$41)</f>
        <v>-2.6661318901422284</v>
      </c>
      <c r="L48" s="92">
        <f>(L14*$P$24-L31*$P$41)/($P$24-$P$41)</f>
        <v>-39.17917021665996</v>
      </c>
      <c r="M48" s="92">
        <f>(M14*$P$24-M31*$P$41)/($P$24-$P$41)</f>
        <v>6.121827744705253</v>
      </c>
      <c r="N48" s="92">
        <f>(N14*$P$24-N31*$P$41)/($P$24-$P$41)</f>
        <v>17.970527310782707</v>
      </c>
      <c r="O48" s="93">
        <f t="shared" si="4"/>
        <v>319.99996090410275</v>
      </c>
    </row>
    <row r="49" spans="1:15" ht="14.25" customHeight="1">
      <c r="A49" s="49" t="s">
        <v>7</v>
      </c>
      <c r="B49" s="92">
        <f>(B15*$P$24-B32*$P$41)/($P$24-$P$41)</f>
        <v>0.7263261075113944</v>
      </c>
      <c r="C49" s="92">
        <f>(C15*$P$24-C32*$P$41)/($P$24-$P$41)</f>
        <v>0.07953963498999889</v>
      </c>
      <c r="D49" s="92">
        <f>(D15*$P$24-D32*$P$41)/($P$24-$P$41)</f>
        <v>6.125220290219633</v>
      </c>
      <c r="E49" s="92">
        <f>(E15*$P$24-E32*$P$41)/($P$24-$P$41)</f>
        <v>-7.173801753545196</v>
      </c>
      <c r="F49" s="92">
        <f>(F15*$P$24-F32*$P$41)/($P$24-$P$41)</f>
        <v>-2.477400199793346</v>
      </c>
      <c r="G49" s="91" t="s">
        <v>43</v>
      </c>
      <c r="H49" s="92">
        <f>(H15*$P$24-H32*$P$41)/($P$24-$P$41)</f>
        <v>1.5463416443791729</v>
      </c>
      <c r="I49" s="92">
        <f>(I15*$P$24-I32*$P$41)/($P$24-$P$41)</f>
        <v>0.6998746162865601</v>
      </c>
      <c r="J49" s="94" t="s">
        <v>47</v>
      </c>
      <c r="K49" s="92">
        <f>(K15*$P$24-K32*$P$41)/($P$24-$P$41)</f>
        <v>0.10219164644220535</v>
      </c>
      <c r="L49" s="92">
        <f>(L15*$P$24-L32*$P$41)/($P$24-$P$41)</f>
        <v>1.0751040979072357</v>
      </c>
      <c r="M49" s="92">
        <f>(M15*$P$24-M32*$P$41)/($P$24-$P$41)</f>
        <v>-0.9496113141174752</v>
      </c>
      <c r="N49" s="94" t="s">
        <v>47</v>
      </c>
      <c r="O49" s="93">
        <f t="shared" si="4"/>
        <v>-0.24621522971981702</v>
      </c>
    </row>
    <row r="50" spans="1:15" ht="14.25" customHeight="1">
      <c r="A50" s="49" t="s">
        <v>16</v>
      </c>
      <c r="B50" s="92">
        <f>(B16*$P$24-B33*$P$41)/($P$24-$P$41)</f>
        <v>4.082343844499962</v>
      </c>
      <c r="C50" s="92">
        <f>(C16*$P$24-C33*$P$41)/($P$24-$P$41)</f>
        <v>22.291019211833273</v>
      </c>
      <c r="D50" s="92">
        <f>(D16*$P$24-D33*$P$41)/($P$24-$P$41)</f>
        <v>3.718686040966434</v>
      </c>
      <c r="E50" s="92">
        <f>(E16*$P$24-E33*$P$41)/($P$24-$P$41)</f>
        <v>-1.5893539268800896</v>
      </c>
      <c r="F50" s="92">
        <f>(F16*$P$24-F33*$P$41)/($P$24-$P$41)</f>
        <v>25.009492678979676</v>
      </c>
      <c r="G50" s="92">
        <f>(G16*$P$24-G33*$P$41)/($P$24-$P$41)</f>
        <v>0.7415455162882315</v>
      </c>
      <c r="H50" s="91" t="s">
        <v>43</v>
      </c>
      <c r="I50" s="92">
        <f>(I16*$P$24-I33*$P$41)/($P$24-$P$41)</f>
        <v>12.845145144940759</v>
      </c>
      <c r="J50" s="92">
        <f>(J16*$P$24-J33*$P$41)/($P$24-$P$41)</f>
        <v>-162.09734859007412</v>
      </c>
      <c r="K50" s="92">
        <f>(K16*$P$24-K33*$P$41)/($P$24-$P$41)</f>
        <v>-0.08338429044497896</v>
      </c>
      <c r="L50" s="92">
        <f>(L16*$P$24-L33*$P$41)/($P$24-$P$41)</f>
        <v>-2.577984927578844</v>
      </c>
      <c r="M50" s="92">
        <f>(M16*$P$24-M33*$P$41)/($P$24-$P$41)</f>
        <v>3.150679055254113</v>
      </c>
      <c r="N50" s="92">
        <f>(N16*$P$24-N33*$P$41)/($P$24-$P$41)</f>
        <v>-156.1276801802243</v>
      </c>
      <c r="O50" s="93">
        <f t="shared" si="4"/>
        <v>-250.6368404224399</v>
      </c>
    </row>
    <row r="51" spans="1:15" ht="14.25" customHeight="1">
      <c r="A51" s="49" t="s">
        <v>8</v>
      </c>
      <c r="B51" s="92">
        <f>(B17*$P$24-B34*$P$41)/($P$24-$P$41)</f>
        <v>-19.897039539652944</v>
      </c>
      <c r="C51" s="92">
        <f>(C17*$P$24-C34*$P$41)/($P$24-$P$41)</f>
        <v>-3.7284345376300783</v>
      </c>
      <c r="D51" s="92">
        <f>(D17*$P$24-D34*$P$41)/($P$24-$P$41)</f>
        <v>-6.755020213358925</v>
      </c>
      <c r="E51" s="92">
        <f>(E17*$P$24-E34*$P$41)/($P$24-$P$41)</f>
        <v>-186.9542903973892</v>
      </c>
      <c r="F51" s="92">
        <f>(F17*$P$24-F34*$P$41)/($P$24-$P$41)</f>
        <v>29.31396257919558</v>
      </c>
      <c r="G51" s="92">
        <f>(G17*$P$24-G34*$P$41)/($P$24-$P$41)</f>
        <v>0.4626339887126284</v>
      </c>
      <c r="H51" s="92">
        <f>(H17*$P$24-H34*$P$41)/($P$24-$P$41)</f>
        <v>-2.2453598551427465</v>
      </c>
      <c r="I51" s="91" t="s">
        <v>43</v>
      </c>
      <c r="J51" s="92">
        <f>(J17*$P$24-J34*$P$41)/($P$24-$P$41)</f>
        <v>-12.087803079385207</v>
      </c>
      <c r="K51" s="92">
        <f>(K17*$P$24-K34*$P$41)/($P$24-$P$41)</f>
        <v>0.015715254769312872</v>
      </c>
      <c r="L51" s="92">
        <f>(L17*$P$24-L34*$P$41)/($P$24-$P$41)</f>
        <v>-42.36264043404636</v>
      </c>
      <c r="M51" s="92">
        <f>(M17*$P$24-M34*$P$41)/($P$24-$P$41)</f>
        <v>-0.8021141857383556</v>
      </c>
      <c r="N51" s="92">
        <f>(N17*$P$24-N34*$P$41)/($P$24-$P$41)</f>
        <v>-70.20767387219641</v>
      </c>
      <c r="O51" s="93">
        <f t="shared" si="4"/>
        <v>-315.2480642918627</v>
      </c>
    </row>
    <row r="52" spans="1:15" ht="14.25" customHeight="1">
      <c r="A52" s="88" t="s">
        <v>64</v>
      </c>
      <c r="B52" s="92">
        <f>(B18*$P$24-B35*$P$41)/($P$24-$P$41)</f>
        <v>-10.97714393058693</v>
      </c>
      <c r="C52" s="92">
        <f>(C18*$P$24-C35*$P$41)/($P$24-$P$41)</f>
        <v>-3.233013125555985</v>
      </c>
      <c r="D52" s="92">
        <f>(D18*$P$24-D35*$P$41)/($P$24-$P$41)</f>
        <v>2.2052345207043618</v>
      </c>
      <c r="E52" s="92">
        <f>(E18*$P$24-E35*$P$41)/($P$24-$P$41)</f>
        <v>8.302365765240006</v>
      </c>
      <c r="F52" s="92">
        <f>(F18*$P$24-F35*$P$41)/($P$24-$P$41)</f>
        <v>178.74653585962437</v>
      </c>
      <c r="G52" s="94" t="s">
        <v>47</v>
      </c>
      <c r="H52" s="92">
        <f>(H18*$P$24-H35*$P$41)/($P$24-$P$41)</f>
        <v>1.0395606688311012</v>
      </c>
      <c r="I52" s="92">
        <f>(I18*$P$24-I35*$P$41)/($P$24-$P$41)</f>
        <v>34.18148973999226</v>
      </c>
      <c r="J52" s="91" t="s">
        <v>43</v>
      </c>
      <c r="K52" s="92">
        <f>(K18*$P$24-K35*$P$41)/($P$24-$P$41)</f>
        <v>-1.1850557019243377</v>
      </c>
      <c r="L52" s="92">
        <f>(L18*$P$24-L35*$P$41)/($P$24-$P$41)</f>
        <v>20.74072289667887</v>
      </c>
      <c r="M52" s="92">
        <f>(M18*$P$24-M35*$P$41)/($P$24-$P$41)</f>
        <v>2.2332619145036534</v>
      </c>
      <c r="N52" s="94" t="s">
        <v>47</v>
      </c>
      <c r="O52" s="93">
        <f t="shared" si="4"/>
        <v>232.05395860750738</v>
      </c>
    </row>
    <row r="53" spans="1:15" ht="14.25" customHeight="1">
      <c r="A53" s="49" t="s">
        <v>9</v>
      </c>
      <c r="B53" s="92">
        <f>(B19*$P$24-B36*$P$41)/($P$24-$P$41)</f>
        <v>42.456198917174405</v>
      </c>
      <c r="C53" s="92">
        <f>(C19*$P$24-C36*$P$41)/($P$24-$P$41)</f>
        <v>0.1726528532130606</v>
      </c>
      <c r="D53" s="92">
        <f>(D19*$P$24-D36*$P$41)/($P$24-$P$41)</f>
        <v>-159.49438258113744</v>
      </c>
      <c r="E53" s="92">
        <f>(E19*$P$24-E36*$P$41)/($P$24-$P$41)</f>
        <v>-5.767181304340282</v>
      </c>
      <c r="F53" s="92">
        <f>(F19*$P$24-F36*$P$41)/($P$24-$P$41)</f>
        <v>-0.08994726705536406</v>
      </c>
      <c r="G53" s="92">
        <f>(G19*$P$24-G36*$P$41)/($P$24-$P$41)</f>
        <v>-0.23540558375054302</v>
      </c>
      <c r="H53" s="92">
        <f>(H19*$P$24-H36*$P$41)/($P$24-$P$41)</f>
        <v>0.430386847808734</v>
      </c>
      <c r="I53" s="92">
        <f>(I19*$P$24-I36*$P$41)/($P$24-$P$41)</f>
        <v>-5.009781781618545</v>
      </c>
      <c r="J53" s="92">
        <f>(J19*$P$24-J36*$P$41)/($P$24-$P$41)</f>
        <v>-0.21285033797358274</v>
      </c>
      <c r="K53" s="91" t="s">
        <v>43</v>
      </c>
      <c r="L53" s="92">
        <f>(L19*$P$24-L36*$P$41)/($P$24-$P$41)</f>
        <v>0.38273492339014853</v>
      </c>
      <c r="M53" s="92">
        <f>(M19*$P$24-M36*$P$41)/($P$24-$P$41)</f>
        <v>-14.439103246831035</v>
      </c>
      <c r="N53" s="92">
        <f>(N19*$P$24-N36*$P$41)/($P$24-$P$41)</f>
        <v>-74.04055229608304</v>
      </c>
      <c r="O53" s="93">
        <f t="shared" si="4"/>
        <v>-215.8472308572035</v>
      </c>
    </row>
    <row r="54" spans="1:15" ht="14.25" customHeight="1">
      <c r="A54" s="49" t="s">
        <v>10</v>
      </c>
      <c r="B54" s="92">
        <f>(B20*$P$24-B37*$P$41)/($P$24-$P$41)</f>
        <v>26.900188106137232</v>
      </c>
      <c r="C54" s="92">
        <f>(C20*$P$24-C37*$P$41)/($P$24-$P$41)</f>
        <v>29.878855432676993</v>
      </c>
      <c r="D54" s="92">
        <f>(D20*$P$24-D37*$P$41)/($P$24-$P$41)</f>
        <v>88.87607667637067</v>
      </c>
      <c r="E54" s="92">
        <f>(E20*$P$24-E37*$P$41)/($P$24-$P$41)</f>
        <v>-42.64201428479003</v>
      </c>
      <c r="F54" s="92">
        <f>(F20*$P$24-F37*$P$41)/($P$24-$P$41)</f>
        <v>46.058125023345674</v>
      </c>
      <c r="G54" s="92">
        <f>(G20*$P$24-G37*$P$41)/($P$24-$P$41)</f>
        <v>0.09143884841546267</v>
      </c>
      <c r="H54" s="92">
        <f>(H20*$P$24-H37*$P$41)/($P$24-$P$41)</f>
        <v>73.67623913278246</v>
      </c>
      <c r="I54" s="92">
        <f>(I20*$P$24-I37*$P$41)/($P$24-$P$41)</f>
        <v>92.28546606149989</v>
      </c>
      <c r="J54" s="92">
        <f>(J20*$P$24-J37*$P$41)/($P$24-$P$41)</f>
        <v>-69.24211769970837</v>
      </c>
      <c r="K54" s="92">
        <f>(K20*$P$24-K37*$P$41)/($P$24-$P$41)</f>
        <v>-19.162762465479783</v>
      </c>
      <c r="L54" s="91" t="s">
        <v>43</v>
      </c>
      <c r="M54" s="92">
        <f>(M20*$P$24-M37*$P$41)/($P$24-$P$41)</f>
        <v>11.218253303174034</v>
      </c>
      <c r="N54" s="92">
        <f>(N20*$P$24-N37*$P$41)/($P$24-$P$41)</f>
        <v>-4.20370818518945</v>
      </c>
      <c r="O54" s="93">
        <f t="shared" si="4"/>
        <v>233.73403994923478</v>
      </c>
    </row>
    <row r="55" spans="1:15" ht="14.25" customHeight="1">
      <c r="A55" s="49" t="s">
        <v>11</v>
      </c>
      <c r="B55" s="92">
        <f>(B21*$P$24-B38*$P$41)/($P$24-$P$41)</f>
        <v>-25.702623584882964</v>
      </c>
      <c r="C55" s="92">
        <f>(C21*$P$24-C38*$P$41)/($P$24-$P$41)</f>
        <v>-0.8039037919519949</v>
      </c>
      <c r="D55" s="92">
        <f>(D21*$P$24-D38*$P$41)/($P$24-$P$41)</f>
        <v>-5.687681854830935</v>
      </c>
      <c r="E55" s="92">
        <f>(E21*$P$24-E38*$P$41)/($P$24-$P$41)</f>
        <v>1.586982572194298</v>
      </c>
      <c r="F55" s="92">
        <f>(F21*$P$24-F38*$P$41)/($P$24-$P$41)</f>
        <v>4.852174242783633</v>
      </c>
      <c r="G55" s="92">
        <f>(G21*$P$24-G38*$P$41)/($P$24-$P$41)</f>
        <v>-0.13382587727651485</v>
      </c>
      <c r="H55" s="92">
        <f>(H21*$P$24-H38*$P$41)/($P$24-$P$41)</f>
        <v>-15.62066386740256</v>
      </c>
      <c r="I55" s="92">
        <f>(I21*$P$24-I38*$P$41)/($P$24-$P$41)</f>
        <v>17.291603396424623</v>
      </c>
      <c r="J55" s="92">
        <f>(J21*$P$24-J38*$P$41)/($P$24-$P$41)</f>
        <v>-0.16323275527801726</v>
      </c>
      <c r="K55" s="92">
        <f>(K21*$P$24-K38*$P$41)/($P$24-$P$41)</f>
        <v>-20.673895326964466</v>
      </c>
      <c r="L55" s="92">
        <f>(L21*$P$24-L38*$P$41)/($P$24-$P$41)</f>
        <v>-3.8428693042675013</v>
      </c>
      <c r="M55" s="91" t="s">
        <v>43</v>
      </c>
      <c r="N55" s="92">
        <f>(N21*$P$24-N38*$P$41)/($P$24-$P$41)</f>
        <v>127.1790253103526</v>
      </c>
      <c r="O55" s="93">
        <f t="shared" si="4"/>
        <v>78.2810891589002</v>
      </c>
    </row>
    <row r="56" spans="1:15" ht="14.25" customHeight="1">
      <c r="A56" s="49" t="s">
        <v>12</v>
      </c>
      <c r="B56" s="92">
        <f>(B22*$P$24-B39*$P$41)/($P$24-$P$41)</f>
        <v>178.25512513586133</v>
      </c>
      <c r="C56" s="92">
        <f>(C22*$P$24-C39*$P$41)/($P$24-$P$41)</f>
        <v>6.350670448855562</v>
      </c>
      <c r="D56" s="92">
        <f>(D22*$P$24-D39*$P$41)/($P$24-$P$41)</f>
        <v>284.6110673679834</v>
      </c>
      <c r="E56" s="92">
        <f>(E22*$P$24-E39*$P$41)/($P$24-$P$41)</f>
        <v>23.296303262392236</v>
      </c>
      <c r="F56" s="92">
        <f>(F22*$P$24-F39*$P$41)/($P$24-$P$41)</f>
        <v>331.68899827014445</v>
      </c>
      <c r="G56" s="94" t="s">
        <v>47</v>
      </c>
      <c r="H56" s="92">
        <f>(H22*$P$24-H39*$P$41)/($P$24-$P$41)</f>
        <v>-126.1031560740628</v>
      </c>
      <c r="I56" s="92">
        <f>(I22*$P$24-I39*$P$41)/($P$24-$P$41)</f>
        <v>155.36940351897218</v>
      </c>
      <c r="J56" s="94" t="s">
        <v>47</v>
      </c>
      <c r="K56" s="92">
        <f>(K22*$P$24-K39*$P$41)/($P$24-$P$41)</f>
        <v>-9.836969136017304</v>
      </c>
      <c r="L56" s="92">
        <f>(L22*$P$24-L39*$P$41)/($P$24-$P$41)</f>
        <v>123.66991586434422</v>
      </c>
      <c r="M56" s="92">
        <f>(M22*$P$24-M39*$P$41)/($P$24-$P$41)</f>
        <v>41.10686092472064</v>
      </c>
      <c r="N56" s="91" t="s">
        <v>43</v>
      </c>
      <c r="O56" s="93">
        <f t="shared" si="4"/>
        <v>1008.4082195831941</v>
      </c>
    </row>
    <row r="57" spans="1:15" ht="4.5" customHeight="1">
      <c r="A57" s="49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6" ht="14.25" customHeight="1">
      <c r="A58" s="57" t="s">
        <v>6</v>
      </c>
      <c r="B58" s="93">
        <f aca="true" t="shared" si="5" ref="B58:N58">SUM(B44:B57)</f>
        <v>181.29389532602175</v>
      </c>
      <c r="C58" s="93">
        <f t="shared" si="5"/>
        <v>508.47470153493344</v>
      </c>
      <c r="D58" s="93">
        <f t="shared" si="5"/>
        <v>-1329.2854467605418</v>
      </c>
      <c r="E58" s="93">
        <f t="shared" si="5"/>
        <v>-361.6291723828918</v>
      </c>
      <c r="F58" s="93">
        <f t="shared" si="5"/>
        <v>505.46434344005013</v>
      </c>
      <c r="G58" s="93">
        <f t="shared" si="5"/>
        <v>12.450758461592295</v>
      </c>
      <c r="H58" s="93">
        <f t="shared" si="5"/>
        <v>264.0672628590767</v>
      </c>
      <c r="I58" s="93">
        <f t="shared" si="5"/>
        <v>870.4127844636013</v>
      </c>
      <c r="J58" s="93">
        <f t="shared" si="5"/>
        <v>-260.7827611802668</v>
      </c>
      <c r="K58" s="93">
        <f t="shared" si="5"/>
        <v>-158.9706573526285</v>
      </c>
      <c r="L58" s="93">
        <f t="shared" si="5"/>
        <v>56.592392007811625</v>
      </c>
      <c r="M58" s="93">
        <f t="shared" si="5"/>
        <v>59.21908076792803</v>
      </c>
      <c r="N58" s="93">
        <f t="shared" si="5"/>
        <v>-247.30718118469548</v>
      </c>
      <c r="O58" s="93">
        <f>+SUM(B58:N58)</f>
        <v>99.99999999999079</v>
      </c>
      <c r="P58" s="18"/>
    </row>
    <row r="59" spans="1:15" ht="9.75" customHeight="1" thickBot="1">
      <c r="A59" s="39"/>
      <c r="B59" s="39"/>
      <c r="C59" s="39"/>
      <c r="D59" s="39"/>
      <c r="E59" s="39"/>
      <c r="F59" s="39"/>
      <c r="G59" s="39"/>
      <c r="H59" s="39"/>
      <c r="I59" s="39"/>
      <c r="J59" s="65"/>
      <c r="K59" s="39"/>
      <c r="L59" s="39"/>
      <c r="M59" s="39"/>
      <c r="N59" s="39"/>
      <c r="O59" s="39"/>
    </row>
    <row r="60" spans="1:15" ht="2.25" customHeight="1">
      <c r="A60" s="59"/>
      <c r="B60" s="61"/>
      <c r="C60" s="61"/>
      <c r="D60" s="61"/>
      <c r="E60" s="61"/>
      <c r="F60" s="61"/>
      <c r="G60" s="61"/>
      <c r="H60" s="61"/>
      <c r="I60" s="61"/>
      <c r="J60" s="78"/>
      <c r="K60" s="61"/>
      <c r="L60" s="61"/>
      <c r="M60" s="61"/>
      <c r="N60" s="61"/>
      <c r="O60" s="36"/>
    </row>
    <row r="61" spans="1:15" s="12" customFormat="1" ht="12">
      <c r="A61" s="62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2"/>
    </row>
    <row r="62" spans="1:15" s="12" customFormat="1" ht="12">
      <c r="A62" s="62" t="s">
        <v>71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2"/>
    </row>
    <row r="63" spans="2:14" s="12" customFormat="1" ht="1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0" stopIfTrue="1">
      <formula>B44&lt;0</formula>
    </cfRule>
    <cfRule type="expression" priority="12" dxfId="0" stopIfTrue="1">
      <formula>B44&gt;100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1" sqref="O11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7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7" t="str">
        <f>+Exp!A2</f>
        <v>ARGENTINA, BOLIVIA, BRASIL, CHILE, COLOMBIA, ECUADOR, MÉXICO, PARAGUAY, PERÚ Y URUGUAY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2.75">
      <c r="A4" s="38" t="str">
        <f>+Exp!A4</f>
        <v>Enero-setiembre 2011-2012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64"/>
      <c r="M4" s="13"/>
    </row>
    <row r="5" spans="1:12" ht="12.75">
      <c r="A5" s="38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36"/>
    </row>
    <row r="6" spans="1:12" ht="9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 thickBot="1">
      <c r="A7" s="66" t="s">
        <v>0</v>
      </c>
      <c r="B7" s="41" t="s">
        <v>30</v>
      </c>
      <c r="C7" s="41" t="s">
        <v>31</v>
      </c>
      <c r="D7" s="41" t="s">
        <v>32</v>
      </c>
      <c r="E7" s="67" t="s">
        <v>33</v>
      </c>
      <c r="F7" s="41" t="s">
        <v>40</v>
      </c>
      <c r="G7" s="41" t="s">
        <v>34</v>
      </c>
      <c r="H7" s="41" t="s">
        <v>35</v>
      </c>
      <c r="I7" s="41" t="s">
        <v>41</v>
      </c>
      <c r="J7" s="41" t="s">
        <v>37</v>
      </c>
      <c r="K7" s="41" t="s">
        <v>38</v>
      </c>
      <c r="L7" s="41" t="s">
        <v>18</v>
      </c>
    </row>
    <row r="8" spans="1:12" ht="9" customHeight="1">
      <c r="A8" s="6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69"/>
      <c r="B9" s="69" t="str">
        <f>+Exp!B10</f>
        <v>Enero-setiembre 2012</v>
      </c>
      <c r="C9" s="69"/>
      <c r="D9" s="70"/>
      <c r="E9" s="70"/>
      <c r="F9" s="70"/>
      <c r="G9" s="70"/>
      <c r="H9" s="70"/>
      <c r="I9" s="70"/>
      <c r="J9" s="70"/>
      <c r="K9" s="70"/>
      <c r="L9" s="70"/>
    </row>
    <row r="10" spans="1:12" ht="9" customHeight="1">
      <c r="A10" s="7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4.25" customHeight="1">
      <c r="A11" s="37" t="s">
        <v>6</v>
      </c>
      <c r="B11" s="72">
        <f>+Exp!B25</f>
        <v>25025.851466940003</v>
      </c>
      <c r="C11" s="72">
        <f>+Exp!C25</f>
        <v>5422.68128544</v>
      </c>
      <c r="D11" s="72">
        <f>+Exp!D25</f>
        <v>33557.821</v>
      </c>
      <c r="E11" s="72">
        <f>+Exp!E25</f>
        <v>8619.825539070001</v>
      </c>
      <c r="F11" s="72">
        <f>+Exp!F25</f>
        <v>9920.45373627</v>
      </c>
      <c r="G11" s="72">
        <f>+Exp!G25</f>
        <v>5695.760216</v>
      </c>
      <c r="H11" s="72">
        <f>+Exp!H25</f>
        <v>16983.155907</v>
      </c>
      <c r="I11" s="72">
        <f>+Exp!I25</f>
        <v>2349.0610469999997</v>
      </c>
      <c r="J11" s="72">
        <f>+Exp!J25</f>
        <v>5916.159541100001</v>
      </c>
      <c r="K11" s="72">
        <f>+Exp!K25</f>
        <v>2465.1770380000003</v>
      </c>
      <c r="L11" s="72">
        <f>SUM(B11:K11)</f>
        <v>115955.94677682</v>
      </c>
    </row>
    <row r="12" spans="1:12" ht="9" customHeight="1">
      <c r="A12" s="38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4" ht="14.25" customHeight="1">
      <c r="A13" s="37" t="s">
        <v>24</v>
      </c>
      <c r="B13" s="72">
        <f>SUM(B15:B26)</f>
        <v>36825.648558100016</v>
      </c>
      <c r="C13" s="72">
        <f aca="true" t="shared" si="0" ref="C13:K13">SUM(C15:C26)</f>
        <v>2916.1855895899985</v>
      </c>
      <c r="D13" s="72">
        <f t="shared" si="0"/>
        <v>147038.4</v>
      </c>
      <c r="E13" s="72">
        <f t="shared" si="0"/>
        <v>48124.22131300002</v>
      </c>
      <c r="F13" s="72">
        <f t="shared" si="0"/>
        <v>34776.37528597998</v>
      </c>
      <c r="G13" s="72">
        <f t="shared" si="0"/>
        <v>12431.359184999996</v>
      </c>
      <c r="H13" s="72">
        <f t="shared" si="0"/>
        <v>258396.86592</v>
      </c>
      <c r="I13" s="72">
        <f t="shared" si="0"/>
        <v>1495.2789939999998</v>
      </c>
      <c r="J13" s="72">
        <f>SUM(J15:J26)</f>
        <v>27528.848160800007</v>
      </c>
      <c r="K13" s="72">
        <f t="shared" si="0"/>
        <v>4227.006415</v>
      </c>
      <c r="L13" s="72">
        <f>SUM(B13:K13)</f>
        <v>573760.18942147</v>
      </c>
      <c r="M13" s="2"/>
      <c r="N13" s="2"/>
    </row>
    <row r="14" spans="1:14" ht="6.75" customHeight="1">
      <c r="A14" s="8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2"/>
      <c r="N14" s="2"/>
    </row>
    <row r="15" spans="1:22" ht="14.25">
      <c r="A15" s="38" t="s">
        <v>53</v>
      </c>
      <c r="B15" s="72">
        <v>668.9521625399999</v>
      </c>
      <c r="C15" s="72">
        <v>4.7681710299999995</v>
      </c>
      <c r="D15" s="72">
        <v>3970.955</v>
      </c>
      <c r="E15" s="72">
        <v>499.18248361000025</v>
      </c>
      <c r="F15" s="72">
        <v>3763.97712889</v>
      </c>
      <c r="G15" s="72">
        <v>434.79287600000015</v>
      </c>
      <c r="H15" s="72">
        <v>4718.533278999999</v>
      </c>
      <c r="I15" s="72">
        <v>61.080623999999986</v>
      </c>
      <c r="J15" s="72">
        <v>358.35948609999997</v>
      </c>
      <c r="K15" s="72">
        <v>31.018272999999997</v>
      </c>
      <c r="L15" s="72">
        <f>SUM(B15:K15)</f>
        <v>14511.61948417</v>
      </c>
      <c r="M15" s="2"/>
      <c r="N15" s="17"/>
      <c r="O15" s="17"/>
      <c r="P15" s="29"/>
      <c r="Q15" s="29"/>
      <c r="R15" s="17"/>
      <c r="S15" s="17"/>
      <c r="T15" s="17"/>
      <c r="U15" s="17"/>
      <c r="V15" s="17"/>
    </row>
    <row r="16" spans="1:22" ht="6.75" customHeight="1">
      <c r="A16" s="8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"/>
      <c r="N16" s="17"/>
      <c r="O16" s="17"/>
      <c r="P16" s="29"/>
      <c r="Q16" s="29"/>
      <c r="R16" s="17"/>
      <c r="S16" s="17"/>
      <c r="T16" s="17"/>
      <c r="U16" s="17"/>
      <c r="V16" s="17"/>
    </row>
    <row r="17" spans="1:22" ht="14.25">
      <c r="A17" s="38" t="s">
        <v>50</v>
      </c>
      <c r="B17" s="72">
        <v>1566.29192871</v>
      </c>
      <c r="C17" s="72">
        <v>108.72865161</v>
      </c>
      <c r="D17" s="72">
        <v>2079.518</v>
      </c>
      <c r="E17" s="72">
        <v>943.31384049</v>
      </c>
      <c r="F17" s="72">
        <v>356.22826101000004</v>
      </c>
      <c r="G17" s="72">
        <v>98.663</v>
      </c>
      <c r="H17" s="72">
        <v>8220.080391</v>
      </c>
      <c r="I17" s="72">
        <v>1.9079190000000001</v>
      </c>
      <c r="J17" s="72">
        <v>2566.0251372</v>
      </c>
      <c r="K17" s="72">
        <v>41.616268</v>
      </c>
      <c r="L17" s="72">
        <f>SUM(B17:K17)</f>
        <v>15982.37339702</v>
      </c>
      <c r="M17" s="2"/>
      <c r="N17" s="17"/>
      <c r="O17" s="17"/>
      <c r="P17" s="29"/>
      <c r="Q17" s="29"/>
      <c r="R17" s="17"/>
      <c r="S17" s="17"/>
      <c r="T17" s="17"/>
      <c r="U17" s="17"/>
      <c r="V17" s="17"/>
    </row>
    <row r="18" spans="1:22" ht="14.25">
      <c r="A18" s="38" t="s">
        <v>13</v>
      </c>
      <c r="B18" s="72">
        <v>3170.39250831</v>
      </c>
      <c r="C18" s="72">
        <v>1154.88969771</v>
      </c>
      <c r="D18" s="72">
        <v>20700.269</v>
      </c>
      <c r="E18" s="72">
        <v>6519.8547587699995</v>
      </c>
      <c r="F18" s="72">
        <v>16824.447303319997</v>
      </c>
      <c r="G18" s="72">
        <v>8109.083161999999</v>
      </c>
      <c r="H18" s="72">
        <v>213417.12114499998</v>
      </c>
      <c r="I18" s="72">
        <v>97.692106</v>
      </c>
      <c r="J18" s="72">
        <v>4413.520008099999</v>
      </c>
      <c r="K18" s="72">
        <v>235.036987</v>
      </c>
      <c r="L18" s="72">
        <f>SUM(B18:K18)</f>
        <v>274642.30667621</v>
      </c>
      <c r="M18" s="2"/>
      <c r="N18" s="17"/>
      <c r="O18" s="17"/>
      <c r="P18" s="29"/>
      <c r="Q18" s="29"/>
      <c r="R18" s="17"/>
      <c r="S18" s="17"/>
      <c r="T18" s="17"/>
      <c r="U18" s="17"/>
      <c r="V18" s="17"/>
    </row>
    <row r="19" spans="1:22" ht="6.75" customHeight="1">
      <c r="A19" s="8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2"/>
      <c r="N19" s="17"/>
      <c r="O19" s="17"/>
      <c r="P19" s="29"/>
      <c r="Q19" s="29"/>
      <c r="R19" s="17"/>
      <c r="S19" s="17"/>
      <c r="T19" s="17"/>
      <c r="U19" s="17"/>
      <c r="V19" s="17"/>
    </row>
    <row r="20" spans="1:22" ht="14.25">
      <c r="A20" s="38" t="s">
        <v>49</v>
      </c>
      <c r="B20" s="72">
        <v>9327.871241410001</v>
      </c>
      <c r="C20" s="72">
        <v>492.95774083000003</v>
      </c>
      <c r="D20" s="72">
        <v>36524.739</v>
      </c>
      <c r="E20" s="72">
        <v>9019.489261779998</v>
      </c>
      <c r="F20" s="72">
        <v>6611.9701671</v>
      </c>
      <c r="G20" s="72">
        <v>1885.7230409999997</v>
      </c>
      <c r="H20" s="72">
        <v>16556.238944</v>
      </c>
      <c r="I20" s="72">
        <v>226.70303099999995</v>
      </c>
      <c r="J20" s="72">
        <v>5828.7379016</v>
      </c>
      <c r="K20" s="72">
        <v>736.267474</v>
      </c>
      <c r="L20" s="72">
        <f>SUM(B20:K20)</f>
        <v>87210.69780272</v>
      </c>
      <c r="M20" s="2"/>
      <c r="N20" s="17"/>
      <c r="O20" s="17"/>
      <c r="P20" s="29"/>
      <c r="Q20" s="29"/>
      <c r="R20" s="17"/>
      <c r="S20" s="17"/>
      <c r="T20" s="17"/>
      <c r="U20" s="17"/>
      <c r="V20" s="17"/>
    </row>
    <row r="21" spans="1:22" ht="7.5" customHeight="1">
      <c r="A21" s="8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2"/>
      <c r="N21" s="17"/>
      <c r="O21" s="17"/>
      <c r="P21" s="29"/>
      <c r="Q21" s="29"/>
      <c r="R21" s="17"/>
      <c r="S21" s="17"/>
      <c r="T21" s="17"/>
      <c r="U21" s="17"/>
      <c r="V21" s="17"/>
    </row>
    <row r="22" spans="1:22" ht="14.25">
      <c r="A22" s="38" t="s">
        <v>14</v>
      </c>
      <c r="B22" s="72">
        <v>830.61025057</v>
      </c>
      <c r="C22" s="72">
        <v>339.23521145</v>
      </c>
      <c r="D22" s="72">
        <v>5616.046</v>
      </c>
      <c r="E22" s="72">
        <v>6410.275792260002</v>
      </c>
      <c r="F22" s="72">
        <v>278.86624598000003</v>
      </c>
      <c r="G22" s="72">
        <v>482.177528</v>
      </c>
      <c r="H22" s="72">
        <v>1959.795188</v>
      </c>
      <c r="I22" s="72">
        <v>27.263395</v>
      </c>
      <c r="J22" s="72">
        <v>1919.1765974</v>
      </c>
      <c r="K22" s="72">
        <v>6.528381</v>
      </c>
      <c r="L22" s="72">
        <f>SUM(B22:K22)</f>
        <v>17869.974589660003</v>
      </c>
      <c r="M22" s="2"/>
      <c r="N22" s="17"/>
      <c r="O22" s="17"/>
      <c r="P22" s="29"/>
      <c r="Q22" s="29"/>
      <c r="R22" s="17"/>
      <c r="S22" s="17"/>
      <c r="T22" s="17"/>
      <c r="U22" s="17"/>
      <c r="V22" s="17"/>
    </row>
    <row r="23" spans="1:22" ht="14.25">
      <c r="A23" s="38" t="s">
        <v>15</v>
      </c>
      <c r="B23" s="72">
        <v>4344.03834466</v>
      </c>
      <c r="C23" s="72">
        <v>247.02026709</v>
      </c>
      <c r="D23" s="72">
        <v>34122.302</v>
      </c>
      <c r="E23" s="72">
        <v>13007.195681050001</v>
      </c>
      <c r="F23" s="72">
        <v>2643.81080903</v>
      </c>
      <c r="G23" s="72">
        <v>286.50232</v>
      </c>
      <c r="H23" s="72">
        <v>4786.688592</v>
      </c>
      <c r="I23" s="72">
        <v>58.27989</v>
      </c>
      <c r="J23" s="72">
        <v>5725.9000381999995</v>
      </c>
      <c r="K23" s="72">
        <v>733.99766</v>
      </c>
      <c r="L23" s="72">
        <f>SUM(B23:K23)</f>
        <v>65955.73560202999</v>
      </c>
      <c r="M23" s="2"/>
      <c r="N23" s="17"/>
      <c r="O23" s="17"/>
      <c r="P23" s="29"/>
      <c r="Q23" s="29"/>
      <c r="R23" s="17"/>
      <c r="S23" s="17"/>
      <c r="T23" s="17"/>
      <c r="U23" s="17"/>
      <c r="V23" s="17"/>
    </row>
    <row r="24" spans="1:22" ht="14.25">
      <c r="A24" s="38" t="s">
        <v>27</v>
      </c>
      <c r="B24" s="72">
        <v>4194.4483794</v>
      </c>
      <c r="C24" s="72">
        <v>259.71809671</v>
      </c>
      <c r="D24" s="72">
        <v>10904.145</v>
      </c>
      <c r="E24" s="72">
        <v>5492.031347669999</v>
      </c>
      <c r="F24" s="72">
        <v>1135.2434203900002</v>
      </c>
      <c r="G24" s="72">
        <v>65.823</v>
      </c>
      <c r="H24" s="72">
        <v>2712.847531</v>
      </c>
      <c r="I24" s="72">
        <v>65.406186</v>
      </c>
      <c r="J24" s="72">
        <v>1709.0942507</v>
      </c>
      <c r="K24" s="72">
        <v>105.499847</v>
      </c>
      <c r="L24" s="72">
        <f>SUM(B24:K24)</f>
        <v>26644.25705887</v>
      </c>
      <c r="M24" s="2"/>
      <c r="N24" s="17"/>
      <c r="O24" s="17"/>
      <c r="P24" s="29"/>
      <c r="Q24" s="17"/>
      <c r="R24" s="17"/>
      <c r="S24" s="17"/>
      <c r="T24" s="17"/>
      <c r="U24" s="17"/>
      <c r="V24" s="17"/>
    </row>
    <row r="25" spans="1:22" ht="7.5" customHeight="1">
      <c r="A25" s="8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 customHeight="1">
      <c r="A26" s="38" t="s">
        <v>22</v>
      </c>
      <c r="B26" s="72">
        <v>12723.043742500015</v>
      </c>
      <c r="C26" s="72">
        <v>308.8677531599989</v>
      </c>
      <c r="D26" s="72">
        <v>33120.426</v>
      </c>
      <c r="E26" s="72">
        <v>6232.878147370018</v>
      </c>
      <c r="F26" s="72">
        <v>3161.831950259976</v>
      </c>
      <c r="G26" s="72">
        <v>1068.5942579999976</v>
      </c>
      <c r="H26" s="72">
        <v>6025.5608500000235</v>
      </c>
      <c r="I26" s="72">
        <v>956.9458429999999</v>
      </c>
      <c r="J26" s="72">
        <v>5008.034741500005</v>
      </c>
      <c r="K26" s="72">
        <v>2337.0415249999996</v>
      </c>
      <c r="L26" s="72">
        <f>SUM(B26:K26)</f>
        <v>70943.22481079004</v>
      </c>
      <c r="M26" s="2"/>
      <c r="N26" s="17"/>
      <c r="O26" s="17"/>
      <c r="P26" s="17"/>
      <c r="Q26" s="17"/>
      <c r="R26" s="17"/>
      <c r="S26" s="17"/>
      <c r="T26" s="17"/>
      <c r="U26" s="17"/>
      <c r="V26" s="17"/>
    </row>
    <row r="27" spans="1:14" ht="9" customHeight="1">
      <c r="A27" s="8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2"/>
      <c r="N27" s="2"/>
    </row>
    <row r="28" spans="1:14" ht="14.25" customHeight="1">
      <c r="A28" s="83" t="s">
        <v>23</v>
      </c>
      <c r="B28" s="72">
        <f aca="true" t="shared" si="1" ref="B28:L28">+B11+B13</f>
        <v>61851.50002504002</v>
      </c>
      <c r="C28" s="72">
        <f t="shared" si="1"/>
        <v>8338.866875029998</v>
      </c>
      <c r="D28" s="72">
        <f t="shared" si="1"/>
        <v>180596.221</v>
      </c>
      <c r="E28" s="72">
        <f t="shared" si="1"/>
        <v>56744.046852070016</v>
      </c>
      <c r="F28" s="72">
        <f t="shared" si="1"/>
        <v>44696.82902224998</v>
      </c>
      <c r="G28" s="72">
        <f t="shared" si="1"/>
        <v>18127.119400999996</v>
      </c>
      <c r="H28" s="72">
        <f t="shared" si="1"/>
        <v>275380.021827</v>
      </c>
      <c r="I28" s="72">
        <f t="shared" si="1"/>
        <v>3844.3400409999995</v>
      </c>
      <c r="J28" s="72">
        <f t="shared" si="1"/>
        <v>33445.00770190001</v>
      </c>
      <c r="K28" s="72">
        <f t="shared" si="1"/>
        <v>6692.183453</v>
      </c>
      <c r="L28" s="72">
        <f t="shared" si="1"/>
        <v>689716.13619829</v>
      </c>
      <c r="M28" s="2"/>
      <c r="N28" s="2"/>
    </row>
    <row r="29" spans="1:12" ht="9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64"/>
    </row>
    <row r="30" spans="1:12" ht="15">
      <c r="A30" s="69"/>
      <c r="B30" s="69" t="str">
        <f>+Exp!B27</f>
        <v>Enero-setiembre 2011</v>
      </c>
      <c r="C30" s="69"/>
      <c r="D30" s="70"/>
      <c r="E30" s="70"/>
      <c r="F30" s="70"/>
      <c r="G30" s="70"/>
      <c r="H30" s="70"/>
      <c r="I30" s="70"/>
      <c r="J30" s="70"/>
      <c r="K30" s="70"/>
      <c r="L30" s="84"/>
    </row>
    <row r="31" spans="1:12" ht="9" customHeight="1">
      <c r="A31" s="71"/>
      <c r="B31" s="36"/>
      <c r="C31" s="36"/>
      <c r="D31" s="70"/>
      <c r="E31" s="70"/>
      <c r="F31" s="70"/>
      <c r="G31" s="70"/>
      <c r="H31" s="70"/>
      <c r="I31" s="70"/>
      <c r="J31" s="70"/>
      <c r="K31" s="70"/>
      <c r="L31" s="64"/>
    </row>
    <row r="32" spans="1:12" ht="14.25" customHeight="1">
      <c r="A32" s="37" t="s">
        <v>6</v>
      </c>
      <c r="B32" s="72">
        <f>+Exp!B42</f>
        <v>24594.32585004999</v>
      </c>
      <c r="C32" s="72">
        <f>+Exp!C42</f>
        <v>4033.1480540600005</v>
      </c>
      <c r="D32" s="72">
        <f>+Exp!D42</f>
        <v>36696.43</v>
      </c>
      <c r="E32" s="72">
        <f>+Exp!E42</f>
        <v>9567.140979399997</v>
      </c>
      <c r="F32" s="72">
        <f>+Exp!F42</f>
        <v>8502.600760719999</v>
      </c>
      <c r="G32" s="72">
        <f>+Exp!G42</f>
        <v>4926.630518</v>
      </c>
      <c r="H32" s="72">
        <f>+Exp!H42</f>
        <v>14772.889249</v>
      </c>
      <c r="I32" s="72">
        <f>+Exp!I42</f>
        <v>2835.257147</v>
      </c>
      <c r="J32" s="72">
        <f>+Exp!J42</f>
        <v>5649.2282351</v>
      </c>
      <c r="K32" s="72">
        <f>+Exp!K42</f>
        <v>2346.887226</v>
      </c>
      <c r="L32" s="72">
        <f>SUM(B32:K32)</f>
        <v>113924.53801933</v>
      </c>
    </row>
    <row r="33" spans="1:12" ht="9" customHeight="1">
      <c r="A33" s="38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4" ht="14.25" customHeight="1">
      <c r="A34" s="37" t="s">
        <v>24</v>
      </c>
      <c r="B34" s="72">
        <f>SUM(B36:B47)</f>
        <v>38982.46254226001</v>
      </c>
      <c r="C34" s="72">
        <f aca="true" t="shared" si="2" ref="C34:K34">SUM(C36:C47)</f>
        <v>2855.6453960400013</v>
      </c>
      <c r="D34" s="72">
        <f t="shared" si="2"/>
        <v>153302.525</v>
      </c>
      <c r="E34" s="72">
        <f t="shared" si="2"/>
        <v>51890.683264479994</v>
      </c>
      <c r="F34" s="72">
        <f t="shared" si="2"/>
        <v>33081.27011353999</v>
      </c>
      <c r="G34" s="72">
        <f t="shared" si="2"/>
        <v>11723.725499000002</v>
      </c>
      <c r="H34" s="72">
        <f t="shared" si="2"/>
        <v>244398.518654</v>
      </c>
      <c r="I34" s="72">
        <f t="shared" si="2"/>
        <v>1547.7575910000005</v>
      </c>
      <c r="J34" s="72">
        <f t="shared" si="2"/>
        <v>28815.476779000004</v>
      </c>
      <c r="K34" s="72">
        <f t="shared" si="2"/>
        <v>3627.0117740000005</v>
      </c>
      <c r="L34" s="72">
        <f>SUM(B34:K34)</f>
        <v>570225.07661332</v>
      </c>
      <c r="M34" s="2"/>
      <c r="N34" s="2"/>
    </row>
    <row r="35" spans="1:14" ht="6.75" customHeight="1">
      <c r="A35" s="8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2"/>
      <c r="N35" s="2"/>
    </row>
    <row r="36" spans="1:23" ht="14.25" customHeight="1">
      <c r="A36" s="38" t="s">
        <v>53</v>
      </c>
      <c r="B36" s="72">
        <v>474.38776298</v>
      </c>
      <c r="C36" s="72">
        <v>8.544174210000001</v>
      </c>
      <c r="D36" s="72">
        <v>5171.741</v>
      </c>
      <c r="E36" s="72">
        <v>491.1739707700039</v>
      </c>
      <c r="F36" s="72">
        <v>4961.13372138</v>
      </c>
      <c r="G36" s="72">
        <v>786.3727289999985</v>
      </c>
      <c r="H36" s="72">
        <v>4480.0595889999995</v>
      </c>
      <c r="I36" s="72">
        <v>58.87312500000001</v>
      </c>
      <c r="J36" s="72">
        <v>363.6093859</v>
      </c>
      <c r="K36" s="72">
        <v>34.619746</v>
      </c>
      <c r="L36" s="72">
        <f>SUM(B36:K36)</f>
        <v>16830.51520424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8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8" t="s">
        <v>50</v>
      </c>
      <c r="B38" s="72">
        <v>1686.9354884199995</v>
      </c>
      <c r="C38" s="72">
        <v>154.57749675</v>
      </c>
      <c r="D38" s="72">
        <v>2369.131</v>
      </c>
      <c r="E38" s="72">
        <v>1207.2488587500002</v>
      </c>
      <c r="F38" s="72">
        <v>481.51482113</v>
      </c>
      <c r="G38" s="72">
        <v>63.403</v>
      </c>
      <c r="H38" s="72">
        <v>8084.060348</v>
      </c>
      <c r="I38" s="72">
        <v>1.69751</v>
      </c>
      <c r="J38" s="72">
        <v>3150.6323334</v>
      </c>
      <c r="K38" s="72">
        <v>27.452538</v>
      </c>
      <c r="L38" s="72">
        <f>SUM(B38:K38)</f>
        <v>17226.65339445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8" t="s">
        <v>13</v>
      </c>
      <c r="B39" s="72">
        <v>3098.19906397</v>
      </c>
      <c r="C39" s="72">
        <v>687.20591163</v>
      </c>
      <c r="D39" s="72">
        <v>18651.683</v>
      </c>
      <c r="E39" s="72">
        <v>6921.4397810499995</v>
      </c>
      <c r="F39" s="72">
        <v>15794.66246315</v>
      </c>
      <c r="G39" s="72">
        <v>7511.563297000001</v>
      </c>
      <c r="H39" s="72">
        <v>204411.16636200002</v>
      </c>
      <c r="I39" s="72">
        <v>110.07629599999999</v>
      </c>
      <c r="J39" s="72">
        <v>4647.564810500001</v>
      </c>
      <c r="K39" s="72">
        <v>181.11021500000004</v>
      </c>
      <c r="L39" s="72">
        <f>SUM(B39:K39)</f>
        <v>262014.67120030004</v>
      </c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8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8" t="s">
        <v>49</v>
      </c>
      <c r="B41" s="72">
        <v>10843.404279850001</v>
      </c>
      <c r="C41" s="72">
        <v>623.0971394</v>
      </c>
      <c r="D41" s="72">
        <v>39740.405</v>
      </c>
      <c r="E41" s="72">
        <v>11524.76788405</v>
      </c>
      <c r="F41" s="72">
        <v>6351.18152038</v>
      </c>
      <c r="G41" s="72">
        <v>2064.977539</v>
      </c>
      <c r="H41" s="72">
        <v>14027.228632999999</v>
      </c>
      <c r="I41" s="72">
        <v>440.37728100000015</v>
      </c>
      <c r="J41" s="72">
        <v>6427.8586379</v>
      </c>
      <c r="K41" s="72">
        <v>920.1382029999999</v>
      </c>
      <c r="L41" s="72">
        <f>SUM(B41:K41)</f>
        <v>92963.43611758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8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8" t="s">
        <v>14</v>
      </c>
      <c r="B43" s="72">
        <v>648.89632912</v>
      </c>
      <c r="C43" s="72">
        <v>397.0058373</v>
      </c>
      <c r="D43" s="72">
        <v>6702.895</v>
      </c>
      <c r="E43" s="72">
        <v>6843.609702860001</v>
      </c>
      <c r="F43" s="72">
        <v>447.33899015</v>
      </c>
      <c r="G43" s="72">
        <v>169.05010299999998</v>
      </c>
      <c r="H43" s="72">
        <v>1668.5512720000002</v>
      </c>
      <c r="I43" s="72">
        <v>44.33823</v>
      </c>
      <c r="J43" s="72">
        <v>1599.7108384</v>
      </c>
      <c r="K43" s="72">
        <v>7.462452</v>
      </c>
      <c r="L43" s="72">
        <f>SUM(B43:K43)</f>
        <v>18528.85875483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8" t="s">
        <v>15</v>
      </c>
      <c r="B44" s="72">
        <v>4924.0843875499995</v>
      </c>
      <c r="C44" s="72">
        <v>256.52001964</v>
      </c>
      <c r="D44" s="72">
        <v>35128.689</v>
      </c>
      <c r="E44" s="72">
        <v>13148.33961079</v>
      </c>
      <c r="F44" s="72">
        <v>1712.95329907</v>
      </c>
      <c r="G44" s="72">
        <v>162.69517</v>
      </c>
      <c r="H44" s="72">
        <v>4556.556347</v>
      </c>
      <c r="I44" s="72">
        <v>37.111453999999995</v>
      </c>
      <c r="J44" s="72">
        <v>5392.2405868</v>
      </c>
      <c r="K44" s="72">
        <v>495.72774699999997</v>
      </c>
      <c r="L44" s="72">
        <f>SUM(B44:K44)</f>
        <v>65814.91762184999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8" t="s">
        <v>27</v>
      </c>
      <c r="B45" s="72">
        <v>3825.0557690599994</v>
      </c>
      <c r="C45" s="72">
        <v>337.28283465</v>
      </c>
      <c r="D45" s="72">
        <v>11085.788</v>
      </c>
      <c r="E45" s="72">
        <v>6196.40050766</v>
      </c>
      <c r="F45" s="72">
        <v>528.70556364</v>
      </c>
      <c r="G45" s="72">
        <v>69.1</v>
      </c>
      <c r="H45" s="72">
        <v>2441.1621320000004</v>
      </c>
      <c r="I45" s="72">
        <v>64.46494</v>
      </c>
      <c r="J45" s="72">
        <v>1947.4935549</v>
      </c>
      <c r="K45" s="72">
        <v>105.303865</v>
      </c>
      <c r="L45" s="72">
        <f>SUM(B45:K45)</f>
        <v>26600.757166910003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8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8" t="s">
        <v>22</v>
      </c>
      <c r="B47" s="72">
        <v>13481.499461310006</v>
      </c>
      <c r="C47" s="72">
        <v>391.41198246000147</v>
      </c>
      <c r="D47" s="72">
        <v>34452.193</v>
      </c>
      <c r="E47" s="72">
        <v>5557.702948549986</v>
      </c>
      <c r="F47" s="72">
        <v>2803.779734639995</v>
      </c>
      <c r="G47" s="72">
        <v>896.5636610000022</v>
      </c>
      <c r="H47" s="72">
        <v>4729.733970999986</v>
      </c>
      <c r="I47" s="72">
        <v>790.8187550000004</v>
      </c>
      <c r="J47" s="72">
        <v>5286.3666312000005</v>
      </c>
      <c r="K47" s="72">
        <v>1855.1970080000003</v>
      </c>
      <c r="L47" s="72">
        <f>SUM(B47:K47)</f>
        <v>70245.26715315998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8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"/>
      <c r="N48" s="2"/>
    </row>
    <row r="49" spans="1:14" ht="14.25" customHeight="1">
      <c r="A49" s="83" t="s">
        <v>23</v>
      </c>
      <c r="B49" s="72">
        <f aca="true" t="shared" si="3" ref="B49:L49">+B32+B34</f>
        <v>63576.78839231</v>
      </c>
      <c r="C49" s="72">
        <f t="shared" si="3"/>
        <v>6888.793450100002</v>
      </c>
      <c r="D49" s="72">
        <f t="shared" si="3"/>
        <v>189998.955</v>
      </c>
      <c r="E49" s="72">
        <f t="shared" si="3"/>
        <v>61457.82424387999</v>
      </c>
      <c r="F49" s="72">
        <f t="shared" si="3"/>
        <v>41583.87087425999</v>
      </c>
      <c r="G49" s="72">
        <f t="shared" si="3"/>
        <v>16650.356017000002</v>
      </c>
      <c r="H49" s="72">
        <f t="shared" si="3"/>
        <v>259171.407903</v>
      </c>
      <c r="I49" s="72">
        <f t="shared" si="3"/>
        <v>4383.014738</v>
      </c>
      <c r="J49" s="72">
        <f t="shared" si="3"/>
        <v>34464.70501410001</v>
      </c>
      <c r="K49" s="72">
        <f t="shared" si="3"/>
        <v>5973.899</v>
      </c>
      <c r="L49" s="72">
        <f t="shared" si="3"/>
        <v>684149.61463265</v>
      </c>
      <c r="M49" s="2"/>
      <c r="N49" s="2"/>
    </row>
    <row r="50" spans="1:12" ht="9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">
      <c r="A51" s="69"/>
      <c r="B51" s="69" t="str">
        <f>+Exp!B44</f>
        <v>Crecimiento 2012/2011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9" customHeight="1">
      <c r="A52" s="71"/>
      <c r="B52" s="36"/>
      <c r="C52" s="36"/>
      <c r="D52" s="70"/>
      <c r="E52" s="70"/>
      <c r="F52" s="70"/>
      <c r="G52" s="70"/>
      <c r="H52" s="70"/>
      <c r="I52" s="70"/>
      <c r="J52" s="70"/>
      <c r="K52" s="70"/>
      <c r="L52" s="36"/>
    </row>
    <row r="53" spans="1:12" ht="14.25" customHeight="1">
      <c r="A53" s="37" t="s">
        <v>6</v>
      </c>
      <c r="B53" s="74">
        <f aca="true" t="shared" si="4" ref="B53:L53">+(B11/B32-1)*100</f>
        <v>1.7545738782229536</v>
      </c>
      <c r="C53" s="74">
        <f t="shared" si="4"/>
        <v>34.45281980117776</v>
      </c>
      <c r="D53" s="74">
        <f t="shared" si="4"/>
        <v>-8.552900104996585</v>
      </c>
      <c r="E53" s="74">
        <f t="shared" si="4"/>
        <v>-9.901761062889724</v>
      </c>
      <c r="F53" s="74">
        <f t="shared" si="4"/>
        <v>16.675521001763904</v>
      </c>
      <c r="G53" s="74">
        <f t="shared" si="4"/>
        <v>15.611678107174832</v>
      </c>
      <c r="H53" s="74">
        <f t="shared" si="4"/>
        <v>14.96164102191193</v>
      </c>
      <c r="I53" s="74">
        <f t="shared" si="4"/>
        <v>-17.14821883138349</v>
      </c>
      <c r="J53" s="74">
        <f t="shared" si="4"/>
        <v>4.725093320561791</v>
      </c>
      <c r="K53" s="74">
        <f t="shared" si="4"/>
        <v>5.040285305980041</v>
      </c>
      <c r="L53" s="74">
        <f t="shared" si="4"/>
        <v>1.7831178364272393</v>
      </c>
    </row>
    <row r="54" spans="1:12" ht="9" customHeight="1">
      <c r="A54" s="38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4.25" customHeight="1">
      <c r="A55" s="37" t="s">
        <v>24</v>
      </c>
      <c r="B55" s="74">
        <f aca="true" t="shared" si="5" ref="B55:L55">(B13/B34-1)*100</f>
        <v>-5.532780238862123</v>
      </c>
      <c r="C55" s="74">
        <f t="shared" si="5"/>
        <v>2.1200178997696995</v>
      </c>
      <c r="D55" s="74">
        <f t="shared" si="5"/>
        <v>-4.086119912245412</v>
      </c>
      <c r="E55" s="74">
        <f>(E13/E34-1)*100</f>
        <v>-7.258455110877637</v>
      </c>
      <c r="F55" s="74">
        <f t="shared" si="5"/>
        <v>5.124063153023228</v>
      </c>
      <c r="G55" s="74">
        <f t="shared" si="5"/>
        <v>6.0359114179221685</v>
      </c>
      <c r="H55" s="74">
        <f t="shared" si="5"/>
        <v>5.727672713850507</v>
      </c>
      <c r="I55" s="74">
        <f t="shared" si="5"/>
        <v>-3.390621199673427</v>
      </c>
      <c r="J55" s="74">
        <f t="shared" si="5"/>
        <v>-4.465061008942461</v>
      </c>
      <c r="K55" s="74">
        <f t="shared" si="5"/>
        <v>16.54239573472085</v>
      </c>
      <c r="L55" s="74">
        <f t="shared" si="5"/>
        <v>0.6199504288983082</v>
      </c>
    </row>
    <row r="56" spans="1:12" ht="6.75" customHeight="1">
      <c r="A56" s="82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3" ht="14.25" customHeight="1">
      <c r="A57" s="38" t="s">
        <v>53</v>
      </c>
      <c r="B57" s="74">
        <f aca="true" t="shared" si="6" ref="B57:L57">(B15/B36-1)*100</f>
        <v>41.01378971872904</v>
      </c>
      <c r="C57" s="74">
        <f t="shared" si="6"/>
        <v>-44.1938926711093</v>
      </c>
      <c r="D57" s="74">
        <f t="shared" si="6"/>
        <v>-23.21821607075838</v>
      </c>
      <c r="E57" s="74">
        <f aca="true" t="shared" si="7" ref="E57:J57">(E15/E36-1)*100</f>
        <v>1.6304839662903081</v>
      </c>
      <c r="F57" s="74">
        <f t="shared" si="7"/>
        <v>-24.13070599832564</v>
      </c>
      <c r="G57" s="74">
        <f t="shared" si="7"/>
        <v>-44.709059716133545</v>
      </c>
      <c r="H57" s="74">
        <f t="shared" si="7"/>
        <v>5.323002635624086</v>
      </c>
      <c r="I57" s="74">
        <f t="shared" si="7"/>
        <v>3.74958692952001</v>
      </c>
      <c r="J57" s="74">
        <f t="shared" si="7"/>
        <v>-1.4438295609464413</v>
      </c>
      <c r="K57" s="74">
        <f t="shared" si="6"/>
        <v>-10.40294460854797</v>
      </c>
      <c r="L57" s="74">
        <f t="shared" si="6"/>
        <v>-13.777924751143777</v>
      </c>
      <c r="M57" s="16"/>
    </row>
    <row r="58" spans="1:12" ht="6.75" customHeight="1">
      <c r="A58" s="8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3" ht="14.25" customHeight="1">
      <c r="A59" s="38" t="s">
        <v>50</v>
      </c>
      <c r="B59" s="74">
        <f aca="true" t="shared" si="8" ref="B59:L59">+(B17/B38-1)*100</f>
        <v>-7.1516403880385155</v>
      </c>
      <c r="C59" s="74">
        <f t="shared" si="8"/>
        <v>-29.660750176432128</v>
      </c>
      <c r="D59" s="74">
        <f t="shared" si="8"/>
        <v>-12.224440100610723</v>
      </c>
      <c r="E59" s="74">
        <f>+(E17/E38-1)*100</f>
        <v>-21.862519591302963</v>
      </c>
      <c r="F59" s="74">
        <f t="shared" si="8"/>
        <v>-26.019253119972994</v>
      </c>
      <c r="G59" s="74">
        <f t="shared" si="8"/>
        <v>55.61251044903237</v>
      </c>
      <c r="H59" s="74">
        <f t="shared" si="8"/>
        <v>1.682570851090337</v>
      </c>
      <c r="I59" s="74">
        <f t="shared" si="8"/>
        <v>12.395155256817336</v>
      </c>
      <c r="J59" s="74">
        <f t="shared" si="8"/>
        <v>-18.555233817749915</v>
      </c>
      <c r="K59" s="74">
        <f t="shared" si="8"/>
        <v>51.59351751011143</v>
      </c>
      <c r="L59" s="74">
        <f t="shared" si="8"/>
        <v>-7.222993166106639</v>
      </c>
      <c r="M59" s="16"/>
    </row>
    <row r="60" spans="1:13" ht="14.25" customHeight="1">
      <c r="A60" s="38" t="s">
        <v>13</v>
      </c>
      <c r="B60" s="74">
        <f aca="true" t="shared" si="9" ref="B60:L60">+(B18/B39-1)*100</f>
        <v>2.330174493290671</v>
      </c>
      <c r="C60" s="74">
        <f t="shared" si="9"/>
        <v>68.05584442233477</v>
      </c>
      <c r="D60" s="74">
        <f t="shared" si="9"/>
        <v>10.983384180398081</v>
      </c>
      <c r="E60" s="74">
        <f>+(E18/E39-1)*100</f>
        <v>-5.802044588749977</v>
      </c>
      <c r="F60" s="74">
        <f t="shared" si="9"/>
        <v>6.519828091119728</v>
      </c>
      <c r="G60" s="74">
        <f t="shared" si="9"/>
        <v>7.954667242684876</v>
      </c>
      <c r="H60" s="74">
        <f t="shared" si="9"/>
        <v>4.405803725541557</v>
      </c>
      <c r="I60" s="74">
        <f t="shared" si="9"/>
        <v>-11.250551163167765</v>
      </c>
      <c r="J60" s="74">
        <f t="shared" si="9"/>
        <v>-5.035858819466843</v>
      </c>
      <c r="K60" s="74">
        <f t="shared" si="9"/>
        <v>29.775665607817835</v>
      </c>
      <c r="L60" s="74">
        <f t="shared" si="9"/>
        <v>4.81943832307643</v>
      </c>
      <c r="M60" s="16"/>
    </row>
    <row r="61" spans="1:12" ht="6.75" customHeight="1">
      <c r="A61" s="82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3" ht="14.25" customHeight="1">
      <c r="A62" s="38" t="s">
        <v>49</v>
      </c>
      <c r="B62" s="74">
        <f aca="true" t="shared" si="10" ref="B62:L62">+(B20/B41-1)*100</f>
        <v>-13.976542784227586</v>
      </c>
      <c r="C62" s="74">
        <f t="shared" si="10"/>
        <v>-20.88589247822824</v>
      </c>
      <c r="D62" s="74">
        <f t="shared" si="10"/>
        <v>-8.091678985153772</v>
      </c>
      <c r="E62" s="74">
        <f>+(E20/E41-1)*100</f>
        <v>-21.738213276618325</v>
      </c>
      <c r="F62" s="74">
        <f t="shared" si="10"/>
        <v>4.106143807780782</v>
      </c>
      <c r="G62" s="74">
        <f t="shared" si="10"/>
        <v>-8.6806996499733</v>
      </c>
      <c r="H62" s="74">
        <f t="shared" si="10"/>
        <v>18.02929414760044</v>
      </c>
      <c r="I62" s="74">
        <f t="shared" si="10"/>
        <v>-48.52072511887826</v>
      </c>
      <c r="J62" s="74">
        <f t="shared" si="10"/>
        <v>-9.320689362511148</v>
      </c>
      <c r="K62" s="74">
        <f t="shared" si="10"/>
        <v>-19.98294695302417</v>
      </c>
      <c r="L62" s="74">
        <f t="shared" si="10"/>
        <v>-6.188173065788948</v>
      </c>
      <c r="M62" s="16"/>
    </row>
    <row r="63" spans="1:12" ht="7.5" customHeight="1">
      <c r="A63" s="8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3" ht="14.25" customHeight="1">
      <c r="A64" s="38" t="s">
        <v>14</v>
      </c>
      <c r="B64" s="74">
        <f>+(B22/B43-1)*100</f>
        <v>28.00353666608517</v>
      </c>
      <c r="C64" s="74">
        <f aca="true" t="shared" si="11" ref="C64:K64">+(C22/C43-1)*100</f>
        <v>-14.551580964877664</v>
      </c>
      <c r="D64" s="74">
        <f t="shared" si="11"/>
        <v>-16.214620697474746</v>
      </c>
      <c r="E64" s="74">
        <f>+(E22/E43-1)*100</f>
        <v>-6.331949503474821</v>
      </c>
      <c r="F64" s="74">
        <f t="shared" si="11"/>
        <v>-37.66109100248747</v>
      </c>
      <c r="G64" s="74">
        <f t="shared" si="11"/>
        <v>185.22758604885325</v>
      </c>
      <c r="H64" s="74">
        <f t="shared" si="11"/>
        <v>17.45489760412948</v>
      </c>
      <c r="I64" s="74">
        <f t="shared" si="11"/>
        <v>-38.51041189510723</v>
      </c>
      <c r="J64" s="74">
        <f t="shared" si="11"/>
        <v>19.9702190753126</v>
      </c>
      <c r="K64" s="74">
        <f t="shared" si="11"/>
        <v>-12.516944832609965</v>
      </c>
      <c r="L64" s="74">
        <f>+(L22/L43-1)*100</f>
        <v>-3.5559889245647236</v>
      </c>
      <c r="M64" s="16"/>
    </row>
    <row r="65" spans="1:13" ht="14.25" customHeight="1">
      <c r="A65" s="38" t="s">
        <v>15</v>
      </c>
      <c r="B65" s="74">
        <f>+(B23/B44-1)*100</f>
        <v>-11.779774618740934</v>
      </c>
      <c r="C65" s="74">
        <f aca="true" t="shared" si="12" ref="C65:K65">+(C23/C44-1)*100</f>
        <v>-3.703318190655036</v>
      </c>
      <c r="D65" s="74">
        <f t="shared" si="12"/>
        <v>-2.864857837421697</v>
      </c>
      <c r="E65" s="74">
        <f>+(E23/E44-1)*100</f>
        <v>-1.0734734112295974</v>
      </c>
      <c r="F65" s="74">
        <f t="shared" si="12"/>
        <v>54.34225851138985</v>
      </c>
      <c r="G65" s="74">
        <f t="shared" si="12"/>
        <v>76.09761863244005</v>
      </c>
      <c r="H65" s="74">
        <f t="shared" si="12"/>
        <v>5.050573886823928</v>
      </c>
      <c r="I65" s="74">
        <f t="shared" si="12"/>
        <v>57.040168784548314</v>
      </c>
      <c r="J65" s="74">
        <f t="shared" si="12"/>
        <v>6.187770112052959</v>
      </c>
      <c r="K65" s="74">
        <f t="shared" si="12"/>
        <v>48.0646714737959</v>
      </c>
      <c r="L65" s="74">
        <f>+(L23/L44-1)*100</f>
        <v>0.21396058107843174</v>
      </c>
      <c r="M65" s="16"/>
    </row>
    <row r="66" spans="1:13" ht="14.25" customHeight="1">
      <c r="A66" s="38" t="s">
        <v>27</v>
      </c>
      <c r="B66" s="74">
        <f>+(B24/B45-1)*100</f>
        <v>9.657182343011383</v>
      </c>
      <c r="C66" s="74">
        <f aca="true" t="shared" si="13" ref="C66:K66">+(C24/C45-1)*100</f>
        <v>-22.9969420235955</v>
      </c>
      <c r="D66" s="74">
        <f t="shared" si="13"/>
        <v>-1.638521321172659</v>
      </c>
      <c r="E66" s="74">
        <f>+(E24/E45-1)*100</f>
        <v>-11.367392393684984</v>
      </c>
      <c r="F66" s="74">
        <f t="shared" si="13"/>
        <v>114.72129261779375</v>
      </c>
      <c r="G66" s="74">
        <f t="shared" si="13"/>
        <v>-4.7424023154848065</v>
      </c>
      <c r="H66" s="74">
        <f t="shared" si="13"/>
        <v>11.129346774579552</v>
      </c>
      <c r="I66" s="74">
        <f t="shared" si="13"/>
        <v>1.46008977903338</v>
      </c>
      <c r="J66" s="74">
        <f t="shared" si="13"/>
        <v>-12.241339828836628</v>
      </c>
      <c r="K66" s="74">
        <f t="shared" si="13"/>
        <v>0.18611092764733161</v>
      </c>
      <c r="L66" s="74">
        <f>+(L24/L45-1)*100</f>
        <v>0.1635287735873403</v>
      </c>
      <c r="M66" s="16"/>
    </row>
    <row r="67" spans="1:12" ht="7.5" customHeight="1">
      <c r="A67" s="82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3" ht="14.25" customHeight="1">
      <c r="A68" s="38" t="s">
        <v>22</v>
      </c>
      <c r="B68" s="74">
        <f aca="true" t="shared" si="14" ref="B68:L68">+(B26/B47-1)*100</f>
        <v>-5.625900301273257</v>
      </c>
      <c r="C68" s="74">
        <f t="shared" si="14"/>
        <v>-21.088835548982654</v>
      </c>
      <c r="D68" s="74">
        <f t="shared" si="14"/>
        <v>-3.8655507357688412</v>
      </c>
      <c r="E68" s="74">
        <f>+(E26/E47-1)*100</f>
        <v>12.148457826379278</v>
      </c>
      <c r="F68" s="74">
        <f t="shared" si="14"/>
        <v>12.770340380035417</v>
      </c>
      <c r="G68" s="74">
        <f t="shared" si="14"/>
        <v>19.1877726572274</v>
      </c>
      <c r="H68" s="74">
        <f t="shared" si="14"/>
        <v>27.39745801656719</v>
      </c>
      <c r="I68" s="74">
        <f t="shared" si="14"/>
        <v>21.00697371548801</v>
      </c>
      <c r="J68" s="74">
        <f t="shared" si="14"/>
        <v>-5.265088653845684</v>
      </c>
      <c r="K68" s="74">
        <f t="shared" si="14"/>
        <v>25.972687262979854</v>
      </c>
      <c r="L68" s="74">
        <f t="shared" si="14"/>
        <v>0.9936009725868944</v>
      </c>
      <c r="M68" s="16"/>
    </row>
    <row r="69" spans="1:12" ht="7.5" customHeight="1">
      <c r="A69" s="82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1:12" ht="14.25" customHeight="1">
      <c r="A70" s="83" t="s">
        <v>23</v>
      </c>
      <c r="B70" s="74">
        <f aca="true" t="shared" si="15" ref="B70:L70">+(B28/B49-1)*100</f>
        <v>-2.713707959930023</v>
      </c>
      <c r="C70" s="74">
        <f t="shared" si="15"/>
        <v>21.0497445660669</v>
      </c>
      <c r="D70" s="74">
        <f t="shared" si="15"/>
        <v>-4.948834587011275</v>
      </c>
      <c r="E70" s="74">
        <f t="shared" si="15"/>
        <v>-7.669938612054561</v>
      </c>
      <c r="F70" s="74">
        <f t="shared" si="15"/>
        <v>7.485974928603567</v>
      </c>
      <c r="G70" s="74">
        <f t="shared" si="15"/>
        <v>8.869260107665088</v>
      </c>
      <c r="H70" s="74">
        <f t="shared" si="15"/>
        <v>6.254013147185744</v>
      </c>
      <c r="I70" s="74">
        <f t="shared" si="15"/>
        <v>-12.29004986749831</v>
      </c>
      <c r="J70" s="74">
        <f t="shared" si="15"/>
        <v>-2.9586712312866914</v>
      </c>
      <c r="K70" s="74">
        <f t="shared" si="15"/>
        <v>12.02371270421545</v>
      </c>
      <c r="L70" s="74">
        <f t="shared" si="15"/>
        <v>0.8136409707149905</v>
      </c>
    </row>
    <row r="71" spans="1:12" ht="9" customHeight="1" thickBot="1">
      <c r="A71" s="6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ht="2.25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12" customFormat="1" ht="12">
      <c r="A73" s="62" t="s">
        <v>48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2:12" s="12" customFormat="1" ht="1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6:8" ht="12.75">
      <c r="F75" s="31"/>
      <c r="H75" s="31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76:IV102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</cols>
  <sheetData>
    <row r="1" spans="1:12" ht="12.75">
      <c r="A1" s="37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7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8" t="str">
        <f>+Exp!A4</f>
        <v>Enero-setiembre 2011-2012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38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36"/>
    </row>
    <row r="6" spans="1:12" ht="9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 thickBot="1">
      <c r="A7" s="66" t="s">
        <v>0</v>
      </c>
      <c r="B7" s="41" t="s">
        <v>30</v>
      </c>
      <c r="C7" s="41" t="s">
        <v>31</v>
      </c>
      <c r="D7" s="41" t="s">
        <v>32</v>
      </c>
      <c r="E7" s="67" t="s">
        <v>33</v>
      </c>
      <c r="F7" s="41" t="s">
        <v>40</v>
      </c>
      <c r="G7" s="41" t="s">
        <v>34</v>
      </c>
      <c r="H7" s="41" t="s">
        <v>35</v>
      </c>
      <c r="I7" s="41" t="s">
        <v>41</v>
      </c>
      <c r="J7" s="41" t="s">
        <v>37</v>
      </c>
      <c r="K7" s="41" t="s">
        <v>38</v>
      </c>
      <c r="L7" s="41" t="s">
        <v>18</v>
      </c>
    </row>
    <row r="8" spans="1:12" ht="7.5" customHeight="1">
      <c r="A8" s="6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69"/>
      <c r="B9" s="69" t="str">
        <f>+Exp!B10</f>
        <v>Enero-setiembre 2012</v>
      </c>
      <c r="C9" s="69"/>
      <c r="D9" s="70"/>
      <c r="E9" s="70"/>
      <c r="F9" s="70"/>
      <c r="G9" s="70"/>
      <c r="H9" s="70"/>
      <c r="I9" s="70"/>
      <c r="J9" s="70"/>
      <c r="K9" s="70"/>
      <c r="L9" s="70"/>
    </row>
    <row r="10" spans="1:12" ht="7.5" customHeight="1">
      <c r="A10" s="7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4.25" customHeight="1">
      <c r="A11" s="37" t="s">
        <v>6</v>
      </c>
      <c r="B11" s="72">
        <f>+Imp!B25</f>
        <v>17838.27545469</v>
      </c>
      <c r="C11" s="72">
        <f>+Imp!C25</f>
        <v>3270.7794300000005</v>
      </c>
      <c r="D11" s="72">
        <f>+Imp!D25</f>
        <v>26376.842</v>
      </c>
      <c r="E11" s="72">
        <f>+Imp!E25</f>
        <v>14719.59977278001</v>
      </c>
      <c r="F11" s="72">
        <f>+Imp!F25</f>
        <v>11890.149121750004</v>
      </c>
      <c r="G11" s="72">
        <f>+Imp!G25</f>
        <v>6307.480330000001</v>
      </c>
      <c r="H11" s="72">
        <f>+Imp!H25</f>
        <v>6825.738553</v>
      </c>
      <c r="I11" s="72">
        <f>+Imp!I25</f>
        <v>3857.4042349999995</v>
      </c>
      <c r="J11" s="72">
        <f>+Imp!J25</f>
        <v>9109.951179400001</v>
      </c>
      <c r="K11" s="72">
        <f>+Imp!K25</f>
        <v>4034.300297</v>
      </c>
      <c r="L11" s="72">
        <f>SUM(B11:K11)</f>
        <v>104230.52037362</v>
      </c>
    </row>
    <row r="12" spans="1:12" ht="9" customHeight="1">
      <c r="A12" s="38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4.25" customHeight="1">
      <c r="A13" s="37" t="s">
        <v>24</v>
      </c>
      <c r="B13" s="72">
        <f>SUM(B15:B26)</f>
        <v>33071.443126180005</v>
      </c>
      <c r="C13" s="72">
        <f aca="true" t="shared" si="0" ref="C13:K13">SUM(C15:C26)</f>
        <v>2565.923314</v>
      </c>
      <c r="D13" s="72">
        <f t="shared" si="0"/>
        <v>138494.948</v>
      </c>
      <c r="E13" s="72">
        <f t="shared" si="0"/>
        <v>37564.45788519007</v>
      </c>
      <c r="F13" s="72">
        <f t="shared" si="0"/>
        <v>31876.512791989997</v>
      </c>
      <c r="G13" s="72">
        <f t="shared" si="0"/>
        <v>12716.169765000006</v>
      </c>
      <c r="H13" s="72">
        <f t="shared" si="0"/>
        <v>266436.767253</v>
      </c>
      <c r="I13" s="72">
        <f t="shared" si="0"/>
        <v>4513.239961000003</v>
      </c>
      <c r="J13" s="72">
        <f t="shared" si="0"/>
        <v>22254.922321400012</v>
      </c>
      <c r="K13" s="72">
        <f t="shared" si="0"/>
        <v>4553.202084999999</v>
      </c>
      <c r="L13" s="72">
        <f>SUM(B13:K13)</f>
        <v>554047.5865027602</v>
      </c>
    </row>
    <row r="14" spans="1:12" ht="6.75" customHeight="1">
      <c r="A14" s="8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6" ht="15" customHeight="1">
      <c r="A15" s="38" t="s">
        <v>53</v>
      </c>
      <c r="B15" s="72">
        <v>1680.2066786200003</v>
      </c>
      <c r="C15" s="72">
        <v>4.855663000000001</v>
      </c>
      <c r="D15" s="72">
        <v>1325.451</v>
      </c>
      <c r="E15" s="72">
        <v>1371.1159752999981</v>
      </c>
      <c r="F15" s="72">
        <v>740.5179820199999</v>
      </c>
      <c r="G15" s="72">
        <v>397.45972332956364</v>
      </c>
      <c r="H15" s="72">
        <v>3990.5115640000004</v>
      </c>
      <c r="I15" s="72">
        <v>2.6212520000000006</v>
      </c>
      <c r="J15" s="72">
        <v>206.62419649999993</v>
      </c>
      <c r="K15" s="72">
        <v>9.288941000000001</v>
      </c>
      <c r="L15" s="72">
        <f>SUM(B15:K15)</f>
        <v>9728.652975769566</v>
      </c>
      <c r="M15" s="2"/>
      <c r="N15" s="2"/>
      <c r="O15" s="2"/>
      <c r="P15" s="2"/>
    </row>
    <row r="16" spans="1:16" ht="6.75" customHeight="1">
      <c r="A16" s="8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"/>
      <c r="N16" s="2"/>
      <c r="O16" s="2"/>
      <c r="P16" s="2"/>
    </row>
    <row r="17" spans="1:16" ht="14.25" customHeight="1">
      <c r="A17" s="38" t="s">
        <v>50</v>
      </c>
      <c r="B17" s="72">
        <v>392.89668874</v>
      </c>
      <c r="C17" s="72">
        <v>36.819688</v>
      </c>
      <c r="D17" s="72">
        <v>2263.74</v>
      </c>
      <c r="E17" s="72">
        <v>817.02938176</v>
      </c>
      <c r="F17" s="72">
        <v>834.13098026</v>
      </c>
      <c r="G17" s="72">
        <v>228.4724186704385</v>
      </c>
      <c r="H17" s="72">
        <v>7181.467442</v>
      </c>
      <c r="I17" s="72">
        <v>11.474594999999999</v>
      </c>
      <c r="J17" s="72">
        <v>433.78421299999997</v>
      </c>
      <c r="K17" s="72">
        <v>30.167531</v>
      </c>
      <c r="L17" s="72">
        <f>SUM(B17:K17)</f>
        <v>12229.982938430438</v>
      </c>
      <c r="M17" s="2"/>
      <c r="N17" s="2"/>
      <c r="O17" s="2"/>
      <c r="P17" s="2"/>
    </row>
    <row r="18" spans="1:16" ht="14.25" customHeight="1">
      <c r="A18" s="38" t="s">
        <v>13</v>
      </c>
      <c r="B18" s="72">
        <v>6517.58245721</v>
      </c>
      <c r="C18" s="72">
        <v>613.9333029999999</v>
      </c>
      <c r="D18" s="72">
        <v>23976.613</v>
      </c>
      <c r="E18" s="72">
        <v>11818.71897171003</v>
      </c>
      <c r="F18" s="72">
        <v>10497.693958510003</v>
      </c>
      <c r="G18" s="72">
        <v>5051.910187999999</v>
      </c>
      <c r="H18" s="72">
        <v>137015.117991</v>
      </c>
      <c r="I18" s="72">
        <v>682.0737310000001</v>
      </c>
      <c r="J18" s="72">
        <v>5876.9550237</v>
      </c>
      <c r="K18" s="72">
        <v>706.643733</v>
      </c>
      <c r="L18" s="72">
        <f>SUM(B18:K18)</f>
        <v>202757.24235713005</v>
      </c>
      <c r="M18" s="2"/>
      <c r="N18" s="2"/>
      <c r="O18" s="2"/>
      <c r="P18" s="2"/>
    </row>
    <row r="19" spans="1:16" ht="6.75" customHeight="1">
      <c r="A19" s="8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2"/>
      <c r="N19" s="2"/>
      <c r="O19" s="2"/>
      <c r="P19" s="2"/>
    </row>
    <row r="20" spans="1:16" ht="14.25" customHeight="1">
      <c r="A20" s="38" t="s">
        <v>49</v>
      </c>
      <c r="B20" s="72">
        <v>9372.281675299999</v>
      </c>
      <c r="C20" s="72">
        <v>576.6598990000001</v>
      </c>
      <c r="D20" s="72">
        <v>35207.133</v>
      </c>
      <c r="E20" s="72">
        <v>7335.161573160011</v>
      </c>
      <c r="F20" s="72">
        <v>5655.314837520001</v>
      </c>
      <c r="G20" s="72">
        <v>2097.396108</v>
      </c>
      <c r="H20" s="72">
        <v>30523.168724</v>
      </c>
      <c r="I20" s="72">
        <v>560.271845</v>
      </c>
      <c r="J20" s="72">
        <v>3751.8224801999995</v>
      </c>
      <c r="K20" s="72">
        <v>992.4453330000001</v>
      </c>
      <c r="L20" s="72">
        <f>SUM(B20:K20)</f>
        <v>96071.65547518001</v>
      </c>
      <c r="M20" s="2"/>
      <c r="N20" s="2"/>
      <c r="O20" s="2"/>
      <c r="P20" s="2"/>
    </row>
    <row r="21" spans="1:16" ht="7.5" customHeight="1">
      <c r="A21" s="8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2"/>
      <c r="N21" s="2"/>
      <c r="O21" s="2"/>
      <c r="P21" s="2"/>
    </row>
    <row r="22" spans="1:16" ht="14.25" customHeight="1">
      <c r="A22" s="38" t="s">
        <v>14</v>
      </c>
      <c r="B22" s="72">
        <v>1072.0236570500003</v>
      </c>
      <c r="C22" s="72">
        <v>247.993268</v>
      </c>
      <c r="D22" s="72">
        <v>6078.831</v>
      </c>
      <c r="E22" s="72">
        <v>1508.6220159300008</v>
      </c>
      <c r="F22" s="72">
        <v>1243.35883928</v>
      </c>
      <c r="G22" s="72">
        <v>587.116141</v>
      </c>
      <c r="H22" s="72">
        <v>12896.295517999999</v>
      </c>
      <c r="I22" s="72">
        <v>234.075913</v>
      </c>
      <c r="J22" s="72">
        <v>1133.8856454</v>
      </c>
      <c r="K22" s="72">
        <v>76.351872</v>
      </c>
      <c r="L22" s="72">
        <f>SUM(B22:K22)</f>
        <v>25078.55386966</v>
      </c>
      <c r="M22" s="2"/>
      <c r="N22" s="2"/>
      <c r="O22" s="2"/>
      <c r="P22" s="2"/>
    </row>
    <row r="23" spans="1:16" ht="14.25" customHeight="1">
      <c r="A23" s="38" t="s">
        <v>15</v>
      </c>
      <c r="B23" s="72">
        <v>6944.50357201</v>
      </c>
      <c r="C23" s="72">
        <v>778.265696</v>
      </c>
      <c r="D23" s="72">
        <v>25736.844</v>
      </c>
      <c r="E23" s="72">
        <v>9155.105492450028</v>
      </c>
      <c r="F23" s="72">
        <v>6960.863212719999</v>
      </c>
      <c r="G23" s="72">
        <v>2280.4069900000004</v>
      </c>
      <c r="H23" s="72">
        <v>41342.078638</v>
      </c>
      <c r="I23" s="72">
        <v>2303.126738</v>
      </c>
      <c r="J23" s="72">
        <v>5729.1622149</v>
      </c>
      <c r="K23" s="72">
        <v>1190.27755</v>
      </c>
      <c r="L23" s="72">
        <f>SUM(B23:K23)</f>
        <v>102420.63410408003</v>
      </c>
      <c r="M23" s="2"/>
      <c r="N23" s="2"/>
      <c r="O23" s="2"/>
      <c r="P23" s="2"/>
    </row>
    <row r="24" spans="1:16" ht="14.25" customHeight="1">
      <c r="A24" s="38" t="s">
        <v>27</v>
      </c>
      <c r="B24" s="72">
        <v>2628.11512736</v>
      </c>
      <c r="C24" s="72">
        <v>162.31732699999998</v>
      </c>
      <c r="D24" s="72">
        <v>15350.924</v>
      </c>
      <c r="E24" s="72">
        <v>2921.1666866800065</v>
      </c>
      <c r="F24" s="72">
        <v>2148.65425902</v>
      </c>
      <c r="G24" s="72">
        <v>1156.575</v>
      </c>
      <c r="H24" s="72">
        <v>23617.781526999996</v>
      </c>
      <c r="I24" s="72">
        <v>366.848317</v>
      </c>
      <c r="J24" s="72">
        <v>2284.0878109</v>
      </c>
      <c r="K24" s="72">
        <v>316.008577</v>
      </c>
      <c r="L24" s="72">
        <f>SUM(B24:K24)</f>
        <v>50952.47863196001</v>
      </c>
      <c r="M24" s="2"/>
      <c r="N24" s="2"/>
      <c r="O24" s="2"/>
      <c r="P24" s="2"/>
    </row>
    <row r="25" spans="1:16" ht="7.5" customHeight="1">
      <c r="A25" s="8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2"/>
      <c r="N25" s="2"/>
      <c r="O25" s="2"/>
      <c r="P25" s="2"/>
    </row>
    <row r="26" spans="1:16" ht="14.25" customHeight="1">
      <c r="A26" s="38" t="s">
        <v>22</v>
      </c>
      <c r="B26" s="72">
        <v>4463.833269890003</v>
      </c>
      <c r="C26" s="72">
        <v>145.07846999999973</v>
      </c>
      <c r="D26" s="72">
        <v>28555.412</v>
      </c>
      <c r="E26" s="72">
        <v>2637.5377882000057</v>
      </c>
      <c r="F26" s="72">
        <v>3795.97872265999</v>
      </c>
      <c r="G26" s="72">
        <v>916.8331960000023</v>
      </c>
      <c r="H26" s="72">
        <v>9870.345848999978</v>
      </c>
      <c r="I26" s="72">
        <v>352.74757000000216</v>
      </c>
      <c r="J26" s="72">
        <v>2838.6007368000114</v>
      </c>
      <c r="K26" s="72">
        <v>1232.0185479999986</v>
      </c>
      <c r="L26" s="72">
        <f>SUM(B26:K26)</f>
        <v>54808.38615054998</v>
      </c>
      <c r="M26" s="2"/>
      <c r="N26" s="2"/>
      <c r="O26" s="2"/>
      <c r="P26" s="2"/>
    </row>
    <row r="27" spans="1:12" ht="9" customHeight="1">
      <c r="A27" s="8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4.25" customHeight="1">
      <c r="A28" s="83" t="s">
        <v>23</v>
      </c>
      <c r="B28" s="72">
        <f aca="true" t="shared" si="1" ref="B28:K28">+B11+B13</f>
        <v>50909.71858087</v>
      </c>
      <c r="C28" s="72">
        <f t="shared" si="1"/>
        <v>5836.702744</v>
      </c>
      <c r="D28" s="72">
        <f t="shared" si="1"/>
        <v>164871.79</v>
      </c>
      <c r="E28" s="72">
        <f t="shared" si="1"/>
        <v>52284.05765797009</v>
      </c>
      <c r="F28" s="72">
        <f t="shared" si="1"/>
        <v>43766.66191374</v>
      </c>
      <c r="G28" s="72">
        <f t="shared" si="1"/>
        <v>19023.650095000008</v>
      </c>
      <c r="H28" s="72">
        <f t="shared" si="1"/>
        <v>273262.505806</v>
      </c>
      <c r="I28" s="72">
        <f t="shared" si="1"/>
        <v>8370.644196000003</v>
      </c>
      <c r="J28" s="72">
        <f t="shared" si="1"/>
        <v>31364.873500800015</v>
      </c>
      <c r="K28" s="72">
        <f t="shared" si="1"/>
        <v>8587.502381999999</v>
      </c>
      <c r="L28" s="72">
        <f>SUM(B28:K28)</f>
        <v>658278.10687638</v>
      </c>
    </row>
    <row r="29" spans="1:12" ht="9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">
      <c r="A30" s="69"/>
      <c r="B30" s="69" t="str">
        <f>+Exp!B27</f>
        <v>Enero-setiembre 2011</v>
      </c>
      <c r="C30" s="69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7.5" customHeight="1">
      <c r="A31" s="71"/>
      <c r="B31" s="36"/>
      <c r="C31" s="36"/>
      <c r="D31" s="70"/>
      <c r="E31" s="70"/>
      <c r="F31" s="70"/>
      <c r="G31" s="70"/>
      <c r="H31" s="70"/>
      <c r="I31" s="70"/>
      <c r="J31" s="70"/>
      <c r="K31" s="70"/>
      <c r="L31" s="36"/>
    </row>
    <row r="32" spans="1:12" ht="14.25" customHeight="1">
      <c r="A32" s="37" t="s">
        <v>6</v>
      </c>
      <c r="B32" s="72">
        <f>+Imp!B42</f>
        <v>20838.27352376</v>
      </c>
      <c r="C32" s="72">
        <f>+Imp!C42</f>
        <v>3038.929307</v>
      </c>
      <c r="D32" s="72">
        <f>+Imp!D42</f>
        <v>26378.523</v>
      </c>
      <c r="E32" s="72">
        <f>+Imp!E42</f>
        <v>14928.41242532001</v>
      </c>
      <c r="F32" s="72">
        <f>+Imp!F42</f>
        <v>10947.810348449997</v>
      </c>
      <c r="G32" s="72">
        <f>+Imp!G42</f>
        <v>7010.910326</v>
      </c>
      <c r="H32" s="72">
        <f>+Imp!H42</f>
        <v>7809.026795000002</v>
      </c>
      <c r="I32" s="72">
        <f>+Imp!I42</f>
        <v>4385.4553049999995</v>
      </c>
      <c r="J32" s="72">
        <f>+Imp!J42</f>
        <v>8454.5074415</v>
      </c>
      <c r="K32" s="72">
        <f>+Imp!K42</f>
        <v>3873.482341</v>
      </c>
      <c r="L32" s="72">
        <f>SUM(B32:K32)</f>
        <v>107665.33081303</v>
      </c>
    </row>
    <row r="33" spans="1:12" ht="9" customHeight="1">
      <c r="A33" s="38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4.25" customHeight="1">
      <c r="A34" s="37" t="s">
        <v>24</v>
      </c>
      <c r="B34" s="72">
        <f>SUM(B36:B47)</f>
        <v>34578.086702160006</v>
      </c>
      <c r="C34" s="72">
        <f aca="true" t="shared" si="2" ref="C34:K34">SUM(C36:C47)</f>
        <v>2419.1189790000008</v>
      </c>
      <c r="D34" s="72">
        <f t="shared" si="2"/>
        <v>140557.49</v>
      </c>
      <c r="E34" s="72">
        <f t="shared" si="2"/>
        <v>34803.90975384007</v>
      </c>
      <c r="F34" s="72">
        <f t="shared" si="2"/>
        <v>29319.871873870008</v>
      </c>
      <c r="G34" s="72">
        <f t="shared" si="2"/>
        <v>10646.049841000005</v>
      </c>
      <c r="H34" s="72">
        <f t="shared" si="2"/>
        <v>252095.28453800004</v>
      </c>
      <c r="I34" s="72">
        <f t="shared" si="2"/>
        <v>4724.111865</v>
      </c>
      <c r="J34" s="72">
        <f t="shared" si="2"/>
        <v>19466.8289676</v>
      </c>
      <c r="K34" s="72">
        <f t="shared" si="2"/>
        <v>4128.584825999999</v>
      </c>
      <c r="L34" s="72">
        <f>SUM(B34:K34)</f>
        <v>532739.3373464701</v>
      </c>
    </row>
    <row r="35" spans="1:12" ht="6.75" customHeight="1">
      <c r="A35" s="8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6" ht="14.25" customHeight="1">
      <c r="A36" s="38" t="s">
        <v>53</v>
      </c>
      <c r="B36" s="72">
        <v>950.9654428899997</v>
      </c>
      <c r="C36" s="72">
        <v>22.306071999999997</v>
      </c>
      <c r="D36" s="72">
        <v>1246.457</v>
      </c>
      <c r="E36" s="72">
        <v>719.0012816399969</v>
      </c>
      <c r="F36" s="72">
        <v>665.70334233</v>
      </c>
      <c r="G36" s="72">
        <v>213.69199200000054</v>
      </c>
      <c r="H36" s="72">
        <v>3026.685892</v>
      </c>
      <c r="I36" s="72">
        <v>6.894777</v>
      </c>
      <c r="J36" s="72">
        <v>221.05311920000003</v>
      </c>
      <c r="K36" s="72">
        <v>26.878916</v>
      </c>
      <c r="L36" s="72">
        <f>SUM(B36:K36)</f>
        <v>7099.637835059997</v>
      </c>
      <c r="M36" s="2"/>
      <c r="N36" s="2"/>
      <c r="O36" s="2"/>
      <c r="P36" s="2"/>
    </row>
    <row r="37" spans="1:16" ht="6.75" customHeight="1">
      <c r="A37" s="8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2"/>
      <c r="N37" s="2"/>
      <c r="O37" s="2"/>
      <c r="P37" s="2"/>
    </row>
    <row r="38" spans="1:16" ht="14.25" customHeight="1">
      <c r="A38" s="38" t="s">
        <v>50</v>
      </c>
      <c r="B38" s="72">
        <v>461.93501905</v>
      </c>
      <c r="C38" s="72">
        <v>23.902093</v>
      </c>
      <c r="D38" s="72">
        <v>2600.187</v>
      </c>
      <c r="E38" s="72">
        <v>622.9949039700009</v>
      </c>
      <c r="F38" s="72">
        <v>638.06239691</v>
      </c>
      <c r="G38" s="72">
        <v>198.102</v>
      </c>
      <c r="H38" s="72">
        <v>6911.975766</v>
      </c>
      <c r="I38" s="72">
        <v>9.077174999999999</v>
      </c>
      <c r="J38" s="72">
        <v>419.5370257</v>
      </c>
      <c r="K38" s="72">
        <v>25.632883999999997</v>
      </c>
      <c r="L38" s="72">
        <f>SUM(B38:K38)</f>
        <v>11911.40626363</v>
      </c>
      <c r="M38" s="2"/>
      <c r="N38" s="2"/>
      <c r="O38" s="2"/>
      <c r="P38" s="2"/>
    </row>
    <row r="39" spans="1:16" ht="14.25" customHeight="1">
      <c r="A39" s="38" t="s">
        <v>13</v>
      </c>
      <c r="B39" s="72">
        <v>5727.87229872</v>
      </c>
      <c r="C39" s="72">
        <v>617.388848</v>
      </c>
      <c r="D39" s="72">
        <v>24981.734</v>
      </c>
      <c r="E39" s="72">
        <v>10353.765452650046</v>
      </c>
      <c r="F39" s="72">
        <v>10455.729577610002</v>
      </c>
      <c r="G39" s="72">
        <v>4504.114846</v>
      </c>
      <c r="H39" s="72">
        <v>130256.32328099999</v>
      </c>
      <c r="I39" s="72">
        <v>488.28433400000006</v>
      </c>
      <c r="J39" s="72">
        <v>5500.0684101</v>
      </c>
      <c r="K39" s="72">
        <v>707.2779409999999</v>
      </c>
      <c r="L39" s="72">
        <f>SUM(B39:K39)</f>
        <v>193592.55898908005</v>
      </c>
      <c r="M39" s="2"/>
      <c r="N39" s="2"/>
      <c r="O39" s="2"/>
      <c r="P39" s="2"/>
    </row>
    <row r="40" spans="1:16" ht="6.75" customHeight="1">
      <c r="A40" s="8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2"/>
      <c r="N40" s="2"/>
      <c r="O40" s="2"/>
      <c r="P40" s="2"/>
    </row>
    <row r="41" spans="1:16" ht="14.25" customHeight="1">
      <c r="A41" s="38" t="s">
        <v>49</v>
      </c>
      <c r="B41" s="72">
        <v>8707.910596400001</v>
      </c>
      <c r="C41" s="72">
        <v>490.11463999999995</v>
      </c>
      <c r="D41" s="72">
        <v>34108.865</v>
      </c>
      <c r="E41" s="72">
        <v>7292.344646560006</v>
      </c>
      <c r="F41" s="72">
        <v>5403.4144812</v>
      </c>
      <c r="G41" s="72">
        <v>1570.664891</v>
      </c>
      <c r="H41" s="72">
        <v>28486.119287</v>
      </c>
      <c r="I41" s="72">
        <v>564.4367830000001</v>
      </c>
      <c r="J41" s="72">
        <v>3093.1732218</v>
      </c>
      <c r="K41" s="72">
        <v>1012.493526</v>
      </c>
      <c r="L41" s="72">
        <f>SUM(B41:K41)</f>
        <v>90729.53707296</v>
      </c>
      <c r="M41" s="2"/>
      <c r="N41" s="2"/>
      <c r="O41" s="2"/>
      <c r="P41" s="2"/>
    </row>
    <row r="42" spans="1:16" ht="7.5" customHeight="1">
      <c r="A42" s="8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2"/>
      <c r="N42" s="2"/>
      <c r="O42" s="2"/>
      <c r="P42" s="2"/>
    </row>
    <row r="43" spans="1:16" ht="14.25" customHeight="1">
      <c r="A43" s="38" t="s">
        <v>14</v>
      </c>
      <c r="B43" s="72">
        <v>1024.6272669999998</v>
      </c>
      <c r="C43" s="72">
        <v>381.333108</v>
      </c>
      <c r="D43" s="72">
        <v>5876.309</v>
      </c>
      <c r="E43" s="72">
        <v>1863.8406474699973</v>
      </c>
      <c r="F43" s="72">
        <v>1057.1598533600002</v>
      </c>
      <c r="G43" s="72">
        <v>458.2819369999999</v>
      </c>
      <c r="H43" s="72">
        <v>11922.074943</v>
      </c>
      <c r="I43" s="72">
        <v>290.48117099999996</v>
      </c>
      <c r="J43" s="72">
        <v>936.9336373</v>
      </c>
      <c r="K43" s="72">
        <v>71.311599</v>
      </c>
      <c r="L43" s="72">
        <f>SUM(B43:K43)</f>
        <v>23882.353163129996</v>
      </c>
      <c r="M43" s="2"/>
      <c r="N43" s="2"/>
      <c r="O43" s="2"/>
      <c r="P43" s="2"/>
    </row>
    <row r="44" spans="1:16" ht="14.25" customHeight="1">
      <c r="A44" s="38" t="s">
        <v>15</v>
      </c>
      <c r="B44" s="72">
        <v>7569.180187869999</v>
      </c>
      <c r="C44" s="72">
        <v>632.6057149999999</v>
      </c>
      <c r="D44" s="72">
        <v>24905.738</v>
      </c>
      <c r="E44" s="72">
        <v>7892.004652210009</v>
      </c>
      <c r="F44" s="72">
        <v>5799.22893554</v>
      </c>
      <c r="G44" s="72">
        <v>1723.8294400000002</v>
      </c>
      <c r="H44" s="72">
        <v>38093.131515999994</v>
      </c>
      <c r="I44" s="72">
        <v>2776.361437</v>
      </c>
      <c r="J44" s="72">
        <v>4676.581710199999</v>
      </c>
      <c r="K44" s="72">
        <v>1024.377081</v>
      </c>
      <c r="L44" s="72">
        <f>SUM(B44:K44)</f>
        <v>95093.03867482001</v>
      </c>
      <c r="M44" s="2"/>
      <c r="N44" s="2"/>
      <c r="O44" s="2"/>
      <c r="P44" s="2"/>
    </row>
    <row r="45" spans="1:16" ht="14.25" customHeight="1">
      <c r="A45" s="38" t="s">
        <v>27</v>
      </c>
      <c r="B45" s="72">
        <v>2742.5494433199997</v>
      </c>
      <c r="C45" s="72">
        <v>138.99996299999998</v>
      </c>
      <c r="D45" s="72">
        <v>16435.112</v>
      </c>
      <c r="E45" s="72">
        <v>3064.0487716100024</v>
      </c>
      <c r="F45" s="72">
        <v>1946.32961797</v>
      </c>
      <c r="G45" s="72">
        <v>1219.362</v>
      </c>
      <c r="H45" s="72">
        <v>23871.904952</v>
      </c>
      <c r="I45" s="72">
        <v>316.46605200000005</v>
      </c>
      <c r="J45" s="72">
        <v>2121.8575849000003</v>
      </c>
      <c r="K45" s="72">
        <v>333.580063</v>
      </c>
      <c r="L45" s="72">
        <f>SUM(B45:K45)</f>
        <v>52190.210447800004</v>
      </c>
      <c r="M45" s="2"/>
      <c r="N45" s="2"/>
      <c r="O45" s="2"/>
      <c r="P45" s="2"/>
    </row>
    <row r="46" spans="1:16" ht="7.5" customHeight="1">
      <c r="A46" s="8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2"/>
      <c r="N46" s="2"/>
      <c r="O46" s="2"/>
      <c r="P46" s="2"/>
    </row>
    <row r="47" spans="1:16" ht="14.25" customHeight="1">
      <c r="A47" s="38" t="s">
        <v>22</v>
      </c>
      <c r="B47" s="72">
        <v>7393.046446910002</v>
      </c>
      <c r="C47" s="72">
        <v>112.46854000000097</v>
      </c>
      <c r="D47" s="72">
        <v>30403.088</v>
      </c>
      <c r="E47" s="72">
        <v>2995.9093977300004</v>
      </c>
      <c r="F47" s="72">
        <v>3354.2436689500064</v>
      </c>
      <c r="G47" s="72">
        <v>758.0027350000031</v>
      </c>
      <c r="H47" s="72">
        <v>9527.068901000022</v>
      </c>
      <c r="I47" s="72">
        <v>272.11013599999995</v>
      </c>
      <c r="J47" s="72">
        <v>2497.6242584000006</v>
      </c>
      <c r="K47" s="72">
        <v>927.0328159999997</v>
      </c>
      <c r="L47" s="72">
        <f>SUM(B47:K47)</f>
        <v>58240.594899990036</v>
      </c>
      <c r="M47" s="2"/>
      <c r="N47" s="2"/>
      <c r="O47" s="2"/>
      <c r="P47" s="2"/>
    </row>
    <row r="48" spans="1:12" ht="9" customHeight="1">
      <c r="A48" s="8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4.25" customHeight="1">
      <c r="A49" s="83" t="s">
        <v>23</v>
      </c>
      <c r="B49" s="72">
        <f aca="true" t="shared" si="3" ref="B49:K49">+B34+B32</f>
        <v>55416.360225920005</v>
      </c>
      <c r="C49" s="72">
        <f t="shared" si="3"/>
        <v>5458.048286000001</v>
      </c>
      <c r="D49" s="72">
        <f t="shared" si="3"/>
        <v>166936.01299999998</v>
      </c>
      <c r="E49" s="72">
        <f t="shared" si="3"/>
        <v>49732.32217916008</v>
      </c>
      <c r="F49" s="72">
        <f t="shared" si="3"/>
        <v>40267.68222232001</v>
      </c>
      <c r="G49" s="72">
        <f t="shared" si="3"/>
        <v>17656.960167000005</v>
      </c>
      <c r="H49" s="72">
        <f t="shared" si="3"/>
        <v>259904.31133300005</v>
      </c>
      <c r="I49" s="72">
        <f t="shared" si="3"/>
        <v>9109.567169999998</v>
      </c>
      <c r="J49" s="72">
        <f t="shared" si="3"/>
        <v>27921.336409099997</v>
      </c>
      <c r="K49" s="72">
        <f t="shared" si="3"/>
        <v>8002.067166999999</v>
      </c>
      <c r="L49" s="72">
        <f>SUM(B49:K49)</f>
        <v>640404.6681595002</v>
      </c>
    </row>
    <row r="50" spans="1:12" ht="9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">
      <c r="A51" s="69"/>
      <c r="B51" s="69" t="str">
        <f>+Exp!B44</f>
        <v>Crecimiento 2012/2011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9" customHeight="1">
      <c r="A52" s="71"/>
      <c r="B52" s="36"/>
      <c r="C52" s="36"/>
      <c r="D52" s="70"/>
      <c r="E52" s="70"/>
      <c r="F52" s="70"/>
      <c r="G52" s="70"/>
      <c r="H52" s="70"/>
      <c r="I52" s="70"/>
      <c r="J52" s="70"/>
      <c r="K52" s="70"/>
      <c r="L52" s="36"/>
    </row>
    <row r="53" spans="1:12" ht="14.25" customHeight="1">
      <c r="A53" s="37" t="s">
        <v>6</v>
      </c>
      <c r="B53" s="74">
        <f aca="true" t="shared" si="4" ref="B53:L53">+(B11/B32-1)*100</f>
        <v>-14.396576883633728</v>
      </c>
      <c r="C53" s="74">
        <f t="shared" si="4"/>
        <v>7.629335847528518</v>
      </c>
      <c r="D53" s="74">
        <f t="shared" si="4"/>
        <v>-0.006372608504279231</v>
      </c>
      <c r="E53" s="74">
        <f t="shared" si="4"/>
        <v>-1.3987599390396954</v>
      </c>
      <c r="F53" s="74">
        <f t="shared" si="4"/>
        <v>8.607554783166528</v>
      </c>
      <c r="G53" s="74">
        <f t="shared" si="4"/>
        <v>-10.033361764610294</v>
      </c>
      <c r="H53" s="74">
        <f t="shared" si="4"/>
        <v>-12.591687387083695</v>
      </c>
      <c r="I53" s="74">
        <f t="shared" si="4"/>
        <v>-12.040963441081065</v>
      </c>
      <c r="J53" s="74">
        <f t="shared" si="4"/>
        <v>7.752595197712808</v>
      </c>
      <c r="K53" s="74">
        <f t="shared" si="4"/>
        <v>4.151766855828298</v>
      </c>
      <c r="L53" s="74">
        <f t="shared" si="4"/>
        <v>-3.19026599692972</v>
      </c>
    </row>
    <row r="54" spans="1:12" ht="9" customHeight="1">
      <c r="A54" s="38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4.25" customHeight="1">
      <c r="A55" s="37" t="s">
        <v>24</v>
      </c>
      <c r="B55" s="74">
        <f aca="true" t="shared" si="5" ref="B55:L55">+(B13/B34-1)*100</f>
        <v>-4.3572207709395405</v>
      </c>
      <c r="C55" s="74">
        <f t="shared" si="5"/>
        <v>6.068504123789897</v>
      </c>
      <c r="D55" s="74">
        <f t="shared" si="5"/>
        <v>-1.4674009901571194</v>
      </c>
      <c r="E55" s="74">
        <f t="shared" si="5"/>
        <v>7.931718450239411</v>
      </c>
      <c r="F55" s="74">
        <f t="shared" si="5"/>
        <v>8.719822955292234</v>
      </c>
      <c r="G55" s="74">
        <f t="shared" si="5"/>
        <v>19.444958035304015</v>
      </c>
      <c r="H55" s="74">
        <f t="shared" si="5"/>
        <v>5.688913515888538</v>
      </c>
      <c r="I55" s="74">
        <f t="shared" si="5"/>
        <v>-4.463736465732415</v>
      </c>
      <c r="J55" s="74">
        <f t="shared" si="5"/>
        <v>14.322277955184347</v>
      </c>
      <c r="K55" s="74">
        <f t="shared" si="5"/>
        <v>10.284813729051855</v>
      </c>
      <c r="L55" s="74">
        <f t="shared" si="5"/>
        <v>3.999751409840435</v>
      </c>
    </row>
    <row r="56" spans="1:12" ht="6.75" customHeight="1">
      <c r="A56" s="82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4.25" customHeight="1">
      <c r="A57" s="38" t="s">
        <v>53</v>
      </c>
      <c r="B57" s="74">
        <f aca="true" t="shared" si="6" ref="B57:L57">(B15/B36-1)*100</f>
        <v>76.68430448048926</v>
      </c>
      <c r="C57" s="74">
        <f t="shared" si="6"/>
        <v>-78.23165369501183</v>
      </c>
      <c r="D57" s="74">
        <f t="shared" si="6"/>
        <v>6.337482961706664</v>
      </c>
      <c r="E57" s="74">
        <f t="shared" si="6"/>
        <v>90.69729224578967</v>
      </c>
      <c r="F57" s="74">
        <f t="shared" si="6"/>
        <v>11.238435340904896</v>
      </c>
      <c r="G57" s="74">
        <f t="shared" si="6"/>
        <v>85.99654559332417</v>
      </c>
      <c r="H57" s="74">
        <f t="shared" si="6"/>
        <v>31.844258254467086</v>
      </c>
      <c r="I57" s="74">
        <f t="shared" si="6"/>
        <v>-61.982062654093085</v>
      </c>
      <c r="J57" s="74">
        <f t="shared" si="6"/>
        <v>-6.527355394132838</v>
      </c>
      <c r="K57" s="74">
        <f t="shared" si="6"/>
        <v>-65.4415341749645</v>
      </c>
      <c r="L57" s="74">
        <f t="shared" si="6"/>
        <v>37.030271146040114</v>
      </c>
    </row>
    <row r="58" spans="1:12" ht="6.75" customHeight="1">
      <c r="A58" s="8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4.25" customHeight="1">
      <c r="A59" s="38" t="s">
        <v>50</v>
      </c>
      <c r="B59" s="74">
        <f aca="true" t="shared" si="7" ref="B59:L59">+(B17/B38-1)*100</f>
        <v>-14.945463639449097</v>
      </c>
      <c r="C59" s="74">
        <f t="shared" si="7"/>
        <v>54.043781856258356</v>
      </c>
      <c r="D59" s="74">
        <f t="shared" si="7"/>
        <v>-12.939338593724226</v>
      </c>
      <c r="E59" s="74">
        <f t="shared" si="7"/>
        <v>31.145435789847564</v>
      </c>
      <c r="F59" s="74">
        <f t="shared" si="7"/>
        <v>30.728747580098492</v>
      </c>
      <c r="G59" s="74">
        <f t="shared" si="7"/>
        <v>15.330697655974435</v>
      </c>
      <c r="H59" s="74">
        <f t="shared" si="7"/>
        <v>3.8989094453373285</v>
      </c>
      <c r="I59" s="74">
        <f t="shared" si="7"/>
        <v>26.411521205661458</v>
      </c>
      <c r="J59" s="74">
        <f t="shared" si="7"/>
        <v>3.3959308540714384</v>
      </c>
      <c r="K59" s="74">
        <f t="shared" si="7"/>
        <v>17.690740534697547</v>
      </c>
      <c r="L59" s="74">
        <f t="shared" si="7"/>
        <v>2.674551331299746</v>
      </c>
    </row>
    <row r="60" spans="1:12" ht="14.25" customHeight="1">
      <c r="A60" s="38" t="s">
        <v>13</v>
      </c>
      <c r="B60" s="74">
        <f aca="true" t="shared" si="8" ref="B60:L60">+(B18/B39-1)*100</f>
        <v>13.787146732766287</v>
      </c>
      <c r="C60" s="74">
        <f t="shared" si="8"/>
        <v>-0.5597031775345762</v>
      </c>
      <c r="D60" s="74">
        <f t="shared" si="8"/>
        <v>-4.023423674273364</v>
      </c>
      <c r="E60" s="74">
        <f t="shared" si="8"/>
        <v>14.148992709556008</v>
      </c>
      <c r="F60" s="74">
        <f t="shared" si="8"/>
        <v>0.4013529671794913</v>
      </c>
      <c r="G60" s="74">
        <f t="shared" si="8"/>
        <v>12.162108665734461</v>
      </c>
      <c r="H60" s="74">
        <f t="shared" si="8"/>
        <v>5.188841923182008</v>
      </c>
      <c r="I60" s="74">
        <f t="shared" si="8"/>
        <v>39.68781783607254</v>
      </c>
      <c r="J60" s="74">
        <f t="shared" si="8"/>
        <v>6.852398652131453</v>
      </c>
      <c r="K60" s="74">
        <f t="shared" si="8"/>
        <v>-0.08966885056577167</v>
      </c>
      <c r="L60" s="74">
        <f t="shared" si="8"/>
        <v>4.734006005141422</v>
      </c>
    </row>
    <row r="61" spans="1:12" ht="6.75" customHeight="1">
      <c r="A61" s="82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4.25" customHeight="1">
      <c r="A62" s="38" t="s">
        <v>49</v>
      </c>
      <c r="B62" s="74">
        <f aca="true" t="shared" si="9" ref="B62:L62">+(B20/B41-1)*100</f>
        <v>7.629511942562428</v>
      </c>
      <c r="C62" s="74">
        <f t="shared" si="9"/>
        <v>17.65816646489078</v>
      </c>
      <c r="D62" s="74">
        <f t="shared" si="9"/>
        <v>3.219890195701325</v>
      </c>
      <c r="E62" s="74">
        <f t="shared" si="9"/>
        <v>0.5871489716301692</v>
      </c>
      <c r="F62" s="74">
        <f t="shared" si="9"/>
        <v>4.661873657784965</v>
      </c>
      <c r="G62" s="74">
        <f t="shared" si="9"/>
        <v>33.535556821712895</v>
      </c>
      <c r="H62" s="74">
        <f t="shared" si="9"/>
        <v>7.151024737615397</v>
      </c>
      <c r="I62" s="74">
        <f t="shared" si="9"/>
        <v>-0.7378927322672535</v>
      </c>
      <c r="J62" s="74">
        <f t="shared" si="9"/>
        <v>21.2936428441183</v>
      </c>
      <c r="K62" s="74">
        <f t="shared" si="9"/>
        <v>-1.9800811052296918</v>
      </c>
      <c r="L62" s="74">
        <f t="shared" si="9"/>
        <v>5.8879595053198175</v>
      </c>
    </row>
    <row r="63" spans="1:12" ht="7.5" customHeight="1">
      <c r="A63" s="8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2" ht="14.25" customHeight="1">
      <c r="A64" s="38" t="s">
        <v>14</v>
      </c>
      <c r="B64" s="74">
        <f aca="true" t="shared" si="10" ref="B64:L64">+(B22/B43-1)*100</f>
        <v>4.625720159563196</v>
      </c>
      <c r="C64" s="74">
        <f t="shared" si="10"/>
        <v>-34.966761920918756</v>
      </c>
      <c r="D64" s="74">
        <f t="shared" si="10"/>
        <v>3.446415088110588</v>
      </c>
      <c r="E64" s="74">
        <f t="shared" si="10"/>
        <v>-19.058422833635223</v>
      </c>
      <c r="F64" s="74">
        <f t="shared" si="10"/>
        <v>17.613134411810893</v>
      </c>
      <c r="G64" s="74">
        <f t="shared" si="10"/>
        <v>28.112433329441934</v>
      </c>
      <c r="H64" s="74">
        <f t="shared" si="10"/>
        <v>8.171568956392194</v>
      </c>
      <c r="I64" s="74">
        <f t="shared" si="10"/>
        <v>-19.417870633687283</v>
      </c>
      <c r="J64" s="74">
        <f t="shared" si="10"/>
        <v>21.02091335599441</v>
      </c>
      <c r="K64" s="74">
        <f t="shared" si="10"/>
        <v>7.067956784982488</v>
      </c>
      <c r="L64" s="74">
        <f t="shared" si="10"/>
        <v>5.008722123650378</v>
      </c>
    </row>
    <row r="65" spans="1:12" ht="14.25" customHeight="1">
      <c r="A65" s="38" t="s">
        <v>15</v>
      </c>
      <c r="B65" s="74">
        <f aca="true" t="shared" si="11" ref="B65:L65">+(B23/B44-1)*100</f>
        <v>-8.252896619650762</v>
      </c>
      <c r="C65" s="74">
        <f t="shared" si="11"/>
        <v>23.02539758117743</v>
      </c>
      <c r="D65" s="74">
        <f t="shared" si="11"/>
        <v>3.3370061148157992</v>
      </c>
      <c r="E65" s="74">
        <f t="shared" si="11"/>
        <v>16.004816214677597</v>
      </c>
      <c r="F65" s="74">
        <f t="shared" si="11"/>
        <v>20.03084013567802</v>
      </c>
      <c r="G65" s="74">
        <f t="shared" si="11"/>
        <v>32.287274894203</v>
      </c>
      <c r="H65" s="74">
        <f t="shared" si="11"/>
        <v>8.528957827043882</v>
      </c>
      <c r="I65" s="74">
        <f t="shared" si="11"/>
        <v>-17.04514018575889</v>
      </c>
      <c r="J65" s="74">
        <f t="shared" si="11"/>
        <v>22.507475971268477</v>
      </c>
      <c r="K65" s="74">
        <f t="shared" si="11"/>
        <v>16.195253884248118</v>
      </c>
      <c r="L65" s="74">
        <f t="shared" si="11"/>
        <v>7.705711723354902</v>
      </c>
    </row>
    <row r="66" spans="1:12" ht="14.25" customHeight="1">
      <c r="A66" s="38" t="s">
        <v>27</v>
      </c>
      <c r="B66" s="74">
        <f aca="true" t="shared" si="12" ref="B66:L66">+(B24/B45-1)*100</f>
        <v>-4.172552521841544</v>
      </c>
      <c r="C66" s="74">
        <f t="shared" si="12"/>
        <v>16.775086479699276</v>
      </c>
      <c r="D66" s="74">
        <f t="shared" si="12"/>
        <v>-6.5967788963044445</v>
      </c>
      <c r="E66" s="74">
        <f t="shared" si="12"/>
        <v>-4.66317919785979</v>
      </c>
      <c r="F66" s="74">
        <f t="shared" si="12"/>
        <v>10.395188933158316</v>
      </c>
      <c r="G66" s="74">
        <f t="shared" si="12"/>
        <v>-5.1491681715520095</v>
      </c>
      <c r="H66" s="74">
        <f t="shared" si="12"/>
        <v>-1.0645293097093833</v>
      </c>
      <c r="I66" s="74">
        <f t="shared" si="12"/>
        <v>15.920274759834264</v>
      </c>
      <c r="J66" s="74">
        <f t="shared" si="12"/>
        <v>7.645669867501748</v>
      </c>
      <c r="K66" s="74">
        <f t="shared" si="12"/>
        <v>-5.267546819787006</v>
      </c>
      <c r="L66" s="74">
        <f t="shared" si="12"/>
        <v>-2.3715785110273835</v>
      </c>
    </row>
    <row r="67" spans="1:12" ht="7.5" customHeight="1">
      <c r="A67" s="82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14.25" customHeight="1">
      <c r="A68" s="38" t="s">
        <v>22</v>
      </c>
      <c r="B68" s="74">
        <f aca="true" t="shared" si="13" ref="B68:L68">+(B26/B47-1)*100</f>
        <v>-39.621192671449975</v>
      </c>
      <c r="C68" s="74">
        <f t="shared" si="13"/>
        <v>28.99471265475526</v>
      </c>
      <c r="D68" s="74">
        <f t="shared" si="13"/>
        <v>-6.077264256841275</v>
      </c>
      <c r="E68" s="74">
        <f t="shared" si="13"/>
        <v>-11.962030954658797</v>
      </c>
      <c r="F68" s="74">
        <f t="shared" si="13"/>
        <v>13.16943839826228</v>
      </c>
      <c r="G68" s="74">
        <f t="shared" si="13"/>
        <v>20.95381107035168</v>
      </c>
      <c r="H68" s="74">
        <f t="shared" si="13"/>
        <v>3.603174822887256</v>
      </c>
      <c r="I68" s="74">
        <f t="shared" si="13"/>
        <v>29.634116238875507</v>
      </c>
      <c r="J68" s="74">
        <f t="shared" si="13"/>
        <v>13.652032616725274</v>
      </c>
      <c r="K68" s="74">
        <f t="shared" si="13"/>
        <v>32.899130077828765</v>
      </c>
      <c r="L68" s="74">
        <f t="shared" si="13"/>
        <v>-5.893155376132054</v>
      </c>
    </row>
    <row r="69" spans="1:12" ht="7.5" customHeight="1">
      <c r="A69" s="82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1:12" ht="14.25" customHeight="1">
      <c r="A70" s="83" t="s">
        <v>23</v>
      </c>
      <c r="B70" s="74">
        <f aca="true" t="shared" si="14" ref="B70:L70">+(B28/B49-1)*100</f>
        <v>-8.132330645097296</v>
      </c>
      <c r="C70" s="74">
        <f t="shared" si="14"/>
        <v>6.937543205164665</v>
      </c>
      <c r="D70" s="74">
        <f t="shared" si="14"/>
        <v>-1.2365354622432267</v>
      </c>
      <c r="E70" s="74">
        <f t="shared" si="14"/>
        <v>5.130939732951556</v>
      </c>
      <c r="F70" s="74">
        <f t="shared" si="14"/>
        <v>8.689299950520969</v>
      </c>
      <c r="G70" s="74">
        <f t="shared" si="14"/>
        <v>7.7402333984661675</v>
      </c>
      <c r="H70" s="74">
        <f t="shared" si="14"/>
        <v>5.139658670719349</v>
      </c>
      <c r="I70" s="74">
        <f t="shared" si="14"/>
        <v>-8.111504753304278</v>
      </c>
      <c r="J70" s="74">
        <f t="shared" si="14"/>
        <v>12.332995245090483</v>
      </c>
      <c r="K70" s="74">
        <f t="shared" si="14"/>
        <v>7.3160497504231925</v>
      </c>
      <c r="L70" s="74">
        <f t="shared" si="14"/>
        <v>2.790960092194106</v>
      </c>
    </row>
    <row r="71" spans="1:12" ht="9" customHeight="1" thickBot="1">
      <c r="A71" s="6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ht="2.25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12" customFormat="1" ht="12">
      <c r="A73" s="62" t="s">
        <v>42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s="12" customFormat="1" ht="12.75">
      <c r="A74" s="36" t="str">
        <f>+Imp!A63</f>
        <v> Nota: importaciones a valores CIF excepto Brasil y México a valores FOB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6" ht="12.75">
      <c r="B76" s="27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0" sqref="Q10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37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36"/>
      <c r="N1" s="26"/>
    </row>
    <row r="2" spans="1:12" ht="12.75">
      <c r="A2" s="37" t="str">
        <f>+Exp!A2</f>
        <v>ARGENTINA, BOLIVIA, BRASIL, CHILE, COLOMBIA, ECUADOR, MÉXICO, PARAGUAY, PERÚ Y URUGUAY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8" t="str">
        <f>+Exp!A4</f>
        <v>Enero-setiembre 2011-2012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12.75">
      <c r="A5" s="38" t="s">
        <v>39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26"/>
    </row>
    <row r="6" spans="1:12" ht="8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" customHeight="1" thickBot="1">
      <c r="A7" s="66" t="s">
        <v>0</v>
      </c>
      <c r="B7" s="41" t="s">
        <v>30</v>
      </c>
      <c r="C7" s="41" t="s">
        <v>31</v>
      </c>
      <c r="D7" s="41" t="s">
        <v>32</v>
      </c>
      <c r="E7" s="67" t="s">
        <v>33</v>
      </c>
      <c r="F7" s="41" t="s">
        <v>40</v>
      </c>
      <c r="G7" s="41" t="s">
        <v>34</v>
      </c>
      <c r="H7" s="41" t="s">
        <v>35</v>
      </c>
      <c r="I7" s="41" t="s">
        <v>41</v>
      </c>
      <c r="J7" s="41" t="s">
        <v>37</v>
      </c>
      <c r="K7" s="41" t="s">
        <v>38</v>
      </c>
      <c r="L7" s="41" t="s">
        <v>18</v>
      </c>
    </row>
    <row r="8" spans="1:12" ht="9" customHeight="1">
      <c r="A8" s="6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69"/>
      <c r="B9" s="69" t="str">
        <f>+Exp!B10</f>
        <v>Enero-setiembre 2012</v>
      </c>
      <c r="C9" s="69"/>
      <c r="D9" s="70"/>
      <c r="E9" s="70"/>
      <c r="F9" s="70"/>
      <c r="G9" s="70"/>
      <c r="H9" s="70"/>
      <c r="I9" s="70"/>
      <c r="J9" s="70"/>
      <c r="K9" s="70"/>
      <c r="L9" s="70"/>
    </row>
    <row r="10" spans="1:12" ht="9" customHeight="1">
      <c r="A10" s="7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24" ht="12.75">
      <c r="A11" s="37" t="s">
        <v>6</v>
      </c>
      <c r="B11" s="64">
        <f>+ExpRM!B11-ImpRM!B11</f>
        <v>7187.576012250003</v>
      </c>
      <c r="C11" s="64">
        <f>+ExpRM!C11-ImpRM!C11</f>
        <v>2151.901855439999</v>
      </c>
      <c r="D11" s="64">
        <f>+ExpRM!D11-ImpRM!D11</f>
        <v>7180.979000000003</v>
      </c>
      <c r="E11" s="64">
        <f>+ExpRM!E11-ImpRM!E11</f>
        <v>-6099.774233710008</v>
      </c>
      <c r="F11" s="64">
        <f>+ExpRM!F11-ImpRM!F11</f>
        <v>-1969.695385480005</v>
      </c>
      <c r="G11" s="64">
        <f>+ExpRM!G11-ImpRM!G11</f>
        <v>-611.7201140000016</v>
      </c>
      <c r="H11" s="64">
        <f>+ExpRM!H11-ImpRM!H11</f>
        <v>10157.417354000001</v>
      </c>
      <c r="I11" s="64">
        <f>+ExpRM!I11-ImpRM!I11</f>
        <v>-1508.3431879999998</v>
      </c>
      <c r="J11" s="64">
        <f>+ExpRM!J11-ImpRM!J11</f>
        <v>-3193.7916383</v>
      </c>
      <c r="K11" s="64">
        <f>+ExpRM!K11-ImpRM!K11</f>
        <v>-1569.1232589999995</v>
      </c>
      <c r="L11" s="64"/>
      <c r="M11" s="11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>
      <c r="A12" s="38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14" ht="12.75">
      <c r="A13" s="37" t="s">
        <v>24</v>
      </c>
      <c r="B13" s="64">
        <f>+ExpRM!B13-ImpRM!B13</f>
        <v>3754.2054319200106</v>
      </c>
      <c r="C13" s="64">
        <f>+ExpRM!C13-ImpRM!C13</f>
        <v>350.26227558999835</v>
      </c>
      <c r="D13" s="64">
        <f>+ExpRM!D13-ImpRM!D13</f>
        <v>8543.45199999999</v>
      </c>
      <c r="E13" s="64">
        <f>+ExpRM!E13-ImpRM!E13</f>
        <v>10559.763427809943</v>
      </c>
      <c r="F13" s="64">
        <f>+ExpRM!F13-ImpRM!F13</f>
        <v>2899.862493989982</v>
      </c>
      <c r="G13" s="64">
        <f>+ExpRM!G13-ImpRM!G13</f>
        <v>-284.8105800000103</v>
      </c>
      <c r="H13" s="64">
        <f>+ExpRM!H13-ImpRM!H13</f>
        <v>-8039.901332999987</v>
      </c>
      <c r="I13" s="64">
        <f>+ExpRM!I13-ImpRM!I13</f>
        <v>-3017.960967000003</v>
      </c>
      <c r="J13" s="64">
        <f>+ExpRM!J13-ImpRM!J13</f>
        <v>5273.925839399995</v>
      </c>
      <c r="K13" s="64">
        <f>+ExpRM!K13-ImpRM!K13</f>
        <v>-326.19566999999915</v>
      </c>
      <c r="L13" s="64">
        <f>SUM(B13:K13)</f>
        <v>19712.60291870992</v>
      </c>
      <c r="M13" s="11"/>
      <c r="N13" s="15"/>
    </row>
    <row r="14" spans="1:12" ht="6.75" customHeight="1">
      <c r="A14" s="8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6" ht="12.75">
      <c r="A15" s="38" t="s">
        <v>53</v>
      </c>
      <c r="B15" s="64">
        <f>ExpRM!B15-ImpRM!B15</f>
        <v>-1011.2545160800004</v>
      </c>
      <c r="C15" s="64">
        <f>ExpRM!C15-ImpRM!C15</f>
        <v>-0.0874919700000012</v>
      </c>
      <c r="D15" s="64">
        <f>ExpRM!D15-ImpRM!D15</f>
        <v>2645.504</v>
      </c>
      <c r="E15" s="64">
        <f>ExpRM!E15-ImpRM!E15</f>
        <v>-871.9334916899979</v>
      </c>
      <c r="F15" s="64">
        <f>ExpRM!F15-ImpRM!F15</f>
        <v>3023.45914687</v>
      </c>
      <c r="G15" s="64">
        <f>ExpRM!G15-ImpRM!G15</f>
        <v>37.333152670436505</v>
      </c>
      <c r="H15" s="64">
        <f>ExpRM!H15-ImpRM!H15</f>
        <v>728.021714999999</v>
      </c>
      <c r="I15" s="64">
        <f>ExpRM!I15-ImpRM!I15</f>
        <v>58.45937199999999</v>
      </c>
      <c r="J15" s="64">
        <f>ExpRM!J15-ImpRM!J15</f>
        <v>151.73528960000004</v>
      </c>
      <c r="K15" s="64">
        <f>ExpRM!K15-ImpRM!K15</f>
        <v>21.729331999999996</v>
      </c>
      <c r="L15" s="64">
        <f>SUM(B15:K15)</f>
        <v>4782.966508400437</v>
      </c>
      <c r="M15" s="26"/>
      <c r="N15" s="15"/>
      <c r="P15" s="11"/>
    </row>
    <row r="16" spans="1:13" ht="6.75" customHeight="1">
      <c r="A16" s="8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6"/>
    </row>
    <row r="17" spans="1:16" ht="12.75">
      <c r="A17" s="38" t="s">
        <v>50</v>
      </c>
      <c r="B17" s="64">
        <f>+ExpRM!B17-ImpRM!B17</f>
        <v>1173.3952399700001</v>
      </c>
      <c r="C17" s="64">
        <f>+ExpRM!C17-ImpRM!C17</f>
        <v>71.90896361</v>
      </c>
      <c r="D17" s="64">
        <f>+ExpRM!D17-ImpRM!D17</f>
        <v>-184.22199999999975</v>
      </c>
      <c r="E17" s="64">
        <f>+ExpRM!E17-ImpRM!E17</f>
        <v>126.28445872999998</v>
      </c>
      <c r="F17" s="64">
        <f>+ExpRM!F17-ImpRM!F17</f>
        <v>-477.90271924999996</v>
      </c>
      <c r="G17" s="64">
        <f>+ExpRM!G17-ImpRM!G17</f>
        <v>-129.8094186704385</v>
      </c>
      <c r="H17" s="64">
        <f>+ExpRM!H17-ImpRM!H17</f>
        <v>1038.6129489999994</v>
      </c>
      <c r="I17" s="64">
        <f>+ExpRM!I17-ImpRM!I17</f>
        <v>-9.566676</v>
      </c>
      <c r="J17" s="64">
        <f>+ExpRM!J17-ImpRM!J17</f>
        <v>2132.2409242</v>
      </c>
      <c r="K17" s="64">
        <f>+ExpRM!K17-ImpRM!K17</f>
        <v>11.448736999999998</v>
      </c>
      <c r="L17" s="64">
        <f>SUM(B17:K17)</f>
        <v>3752.390458589561</v>
      </c>
      <c r="M17" s="26"/>
      <c r="N17" s="15"/>
      <c r="O17" s="11"/>
      <c r="P17" s="11"/>
    </row>
    <row r="18" spans="1:16" ht="12.75">
      <c r="A18" s="38" t="s">
        <v>13</v>
      </c>
      <c r="B18" s="64">
        <f>+ExpRM!B18-ImpRM!B18</f>
        <v>-3347.1899489</v>
      </c>
      <c r="C18" s="64">
        <f>+ExpRM!C18-ImpRM!C18</f>
        <v>540.9563947100002</v>
      </c>
      <c r="D18" s="64">
        <f>+ExpRM!D18-ImpRM!D18</f>
        <v>-3276.344000000001</v>
      </c>
      <c r="E18" s="64">
        <f>+ExpRM!E18-ImpRM!E18</f>
        <v>-5298.8642129400305</v>
      </c>
      <c r="F18" s="64">
        <f>+ExpRM!F18-ImpRM!F18</f>
        <v>6326.753344809995</v>
      </c>
      <c r="G18" s="64">
        <f>+ExpRM!G18-ImpRM!G18</f>
        <v>3057.172974</v>
      </c>
      <c r="H18" s="64">
        <f>+ExpRM!H18-ImpRM!H18</f>
        <v>76402.00315399998</v>
      </c>
      <c r="I18" s="64">
        <f>+ExpRM!I18-ImpRM!I18</f>
        <v>-584.3816250000001</v>
      </c>
      <c r="J18" s="64">
        <f>+ExpRM!J18-ImpRM!J18</f>
        <v>-1463.435015600001</v>
      </c>
      <c r="K18" s="64">
        <f>+ExpRM!K18-ImpRM!K18</f>
        <v>-471.606746</v>
      </c>
      <c r="L18" s="64">
        <f>SUM(B18:K18)</f>
        <v>71885.06431907995</v>
      </c>
      <c r="M18" s="26"/>
      <c r="N18" s="15"/>
      <c r="O18" s="19"/>
      <c r="P18" s="11"/>
    </row>
    <row r="19" spans="1:14" ht="6.75" customHeight="1">
      <c r="A19" s="82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6"/>
      <c r="N19" s="15"/>
    </row>
    <row r="20" spans="1:16" ht="12.75">
      <c r="A20" s="38" t="s">
        <v>57</v>
      </c>
      <c r="B20" s="64">
        <f>+ExpRM!B20-ImpRM!B20</f>
        <v>-44.410433889997876</v>
      </c>
      <c r="C20" s="64">
        <f>+ExpRM!C20-ImpRM!C20</f>
        <v>-83.70215817000008</v>
      </c>
      <c r="D20" s="64">
        <f>+ExpRM!D20-ImpRM!D20</f>
        <v>1317.6059999999998</v>
      </c>
      <c r="E20" s="64">
        <f>+ExpRM!E20-ImpRM!E20</f>
        <v>1684.3276886199865</v>
      </c>
      <c r="F20" s="64">
        <f>+ExpRM!F20-ImpRM!F20</f>
        <v>956.6553295799995</v>
      </c>
      <c r="G20" s="64">
        <f>+ExpRM!G20-ImpRM!G20</f>
        <v>-211.67306700000017</v>
      </c>
      <c r="H20" s="64">
        <f>+ExpRM!H20-ImpRM!H20</f>
        <v>-13966.929779999999</v>
      </c>
      <c r="I20" s="64">
        <f>+ExpRM!I20-ImpRM!I20</f>
        <v>-333.56881400000003</v>
      </c>
      <c r="J20" s="64">
        <f>+ExpRM!J20-ImpRM!J20</f>
        <v>2076.915421400001</v>
      </c>
      <c r="K20" s="64">
        <f>+ExpRM!K20-ImpRM!K20</f>
        <v>-256.1778590000001</v>
      </c>
      <c r="L20" s="64">
        <f>SUM(B20:K20)</f>
        <v>-8860.95767246001</v>
      </c>
      <c r="M20" s="26"/>
      <c r="N20" s="15"/>
      <c r="P20" s="11"/>
    </row>
    <row r="21" spans="1:13" ht="7.5" customHeight="1">
      <c r="A21" s="8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6"/>
    </row>
    <row r="22" spans="1:16" ht="12.75">
      <c r="A22" s="38" t="s">
        <v>14</v>
      </c>
      <c r="B22" s="64">
        <f>+ExpRM!B22-ImpRM!B22</f>
        <v>-241.4134064800004</v>
      </c>
      <c r="C22" s="64">
        <f>+ExpRM!C22-ImpRM!C22</f>
        <v>91.24194345000001</v>
      </c>
      <c r="D22" s="64">
        <f>+ExpRM!D22-ImpRM!D22</f>
        <v>-462.78499999999985</v>
      </c>
      <c r="E22" s="64">
        <f>+ExpRM!E22-ImpRM!E22</f>
        <v>4901.653776330001</v>
      </c>
      <c r="F22" s="64">
        <f>+ExpRM!F22-ImpRM!F22</f>
        <v>-964.4925933</v>
      </c>
      <c r="G22" s="64">
        <f>+ExpRM!G22-ImpRM!G22</f>
        <v>-104.93861299999998</v>
      </c>
      <c r="H22" s="64">
        <f>+ExpRM!H22-ImpRM!H22</f>
        <v>-10936.500329999999</v>
      </c>
      <c r="I22" s="64">
        <f>+ExpRM!I22-ImpRM!I22</f>
        <v>-206.812518</v>
      </c>
      <c r="J22" s="64">
        <f>+ExpRM!J22-ImpRM!J22</f>
        <v>785.2909520000001</v>
      </c>
      <c r="K22" s="64">
        <f>+ExpRM!K22-ImpRM!K22</f>
        <v>-69.823491</v>
      </c>
      <c r="L22" s="64">
        <f>SUM(B22:K22)</f>
        <v>-7208.579279999997</v>
      </c>
      <c r="M22" s="26"/>
      <c r="N22" s="15"/>
      <c r="P22" s="11"/>
    </row>
    <row r="23" spans="1:13" ht="7.5" customHeight="1">
      <c r="A23" s="8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6"/>
    </row>
    <row r="24" spans="1:16" ht="12.75">
      <c r="A24" s="38" t="s">
        <v>15</v>
      </c>
      <c r="B24" s="64">
        <f>+ExpRM!B23-ImpRM!B23</f>
        <v>-2600.4652273500005</v>
      </c>
      <c r="C24" s="64">
        <f>+ExpRM!C23-ImpRM!C23</f>
        <v>-531.2454289100001</v>
      </c>
      <c r="D24" s="64">
        <f>+ExpRM!D23-ImpRM!D23</f>
        <v>8385.458000000002</v>
      </c>
      <c r="E24" s="64">
        <f>+ExpRM!E23-ImpRM!E23</f>
        <v>3852.0901885999738</v>
      </c>
      <c r="F24" s="64">
        <f>+ExpRM!F23-ImpRM!F23</f>
        <v>-4317.052403689999</v>
      </c>
      <c r="G24" s="64">
        <f>+ExpRM!G23-ImpRM!G23</f>
        <v>-1993.9046700000004</v>
      </c>
      <c r="H24" s="64">
        <f>+ExpRM!H23-ImpRM!H23</f>
        <v>-36555.390046</v>
      </c>
      <c r="I24" s="64">
        <f>+ExpRM!I23-ImpRM!I23</f>
        <v>-2244.846848</v>
      </c>
      <c r="J24" s="64">
        <f>+ExpRM!J23-ImpRM!J23</f>
        <v>-3.262176700000964</v>
      </c>
      <c r="K24" s="64">
        <f>+ExpRM!K23-ImpRM!K23</f>
        <v>-456.27989</v>
      </c>
      <c r="L24" s="64">
        <f>SUM(B24:K24)</f>
        <v>-36464.898502050026</v>
      </c>
      <c r="M24" s="26"/>
      <c r="N24" s="15"/>
      <c r="P24" s="11"/>
    </row>
    <row r="25" spans="1:13" ht="7.5" customHeight="1">
      <c r="A25" s="82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6"/>
    </row>
    <row r="26" spans="1:16" ht="12.75">
      <c r="A26" s="38" t="s">
        <v>27</v>
      </c>
      <c r="B26" s="64">
        <f>+ExpRM!B24-ImpRM!B24</f>
        <v>1566.33325204</v>
      </c>
      <c r="C26" s="64">
        <f>+ExpRM!C24-ImpRM!C24</f>
        <v>97.40076971000002</v>
      </c>
      <c r="D26" s="64">
        <f>+ExpRM!D24-ImpRM!D24</f>
        <v>-4446.779</v>
      </c>
      <c r="E26" s="64">
        <f>+ExpRM!E24-ImpRM!E24</f>
        <v>2570.864660989993</v>
      </c>
      <c r="F26" s="64">
        <f>+ExpRM!F24-ImpRM!F24</f>
        <v>-1013.41083863</v>
      </c>
      <c r="G26" s="64">
        <f>+ExpRM!G24-ImpRM!G24</f>
        <v>-1090.752</v>
      </c>
      <c r="H26" s="64">
        <f>+ExpRM!H24-ImpRM!H24</f>
        <v>-20904.933995999996</v>
      </c>
      <c r="I26" s="64">
        <f>+ExpRM!I24-ImpRM!I24</f>
        <v>-301.442131</v>
      </c>
      <c r="J26" s="64">
        <f>+ExpRM!J24-ImpRM!J24</f>
        <v>-574.9935602</v>
      </c>
      <c r="K26" s="64">
        <f>+ExpRM!K24-ImpRM!K24</f>
        <v>-210.50873</v>
      </c>
      <c r="L26" s="64">
        <f>SUM(B26:K26)</f>
        <v>-24308.221573090006</v>
      </c>
      <c r="M26" s="26"/>
      <c r="N26" s="15"/>
      <c r="P26" s="11"/>
    </row>
    <row r="27" spans="1:13" ht="7.5" customHeight="1">
      <c r="A27" s="82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6"/>
    </row>
    <row r="28" spans="1:16" ht="12.75">
      <c r="A28" s="38" t="s">
        <v>22</v>
      </c>
      <c r="B28" s="64">
        <f>+ExpRM!B26-ImpRM!B26</f>
        <v>8259.210472610011</v>
      </c>
      <c r="C28" s="64">
        <f>+ExpRM!C26-ImpRM!C26</f>
        <v>163.7892831599992</v>
      </c>
      <c r="D28" s="64">
        <f>+ExpRM!D26-ImpRM!D26</f>
        <v>4565.013999999999</v>
      </c>
      <c r="E28" s="64">
        <f>+ExpRM!E26-ImpRM!E26</f>
        <v>3595.3403591700126</v>
      </c>
      <c r="F28" s="64">
        <f>+ExpRM!F26-ImpRM!F26</f>
        <v>-634.146772400014</v>
      </c>
      <c r="G28" s="64">
        <f>+ExpRM!G26-ImpRM!G26</f>
        <v>151.76106199999526</v>
      </c>
      <c r="H28" s="64">
        <f>+ExpRM!H26-ImpRM!H26</f>
        <v>-3844.784998999954</v>
      </c>
      <c r="I28" s="64">
        <f>+ExpRM!I26-ImpRM!I26</f>
        <v>604.1982729999977</v>
      </c>
      <c r="J28" s="64">
        <f>+ExpRM!J26-ImpRM!J26</f>
        <v>2169.4340046999937</v>
      </c>
      <c r="K28" s="64">
        <f>+ExpRM!K26-ImpRM!K26</f>
        <v>1105.022977000001</v>
      </c>
      <c r="L28" s="64">
        <f>SUM(B28:K28)</f>
        <v>16134.838660240042</v>
      </c>
      <c r="M28" s="26"/>
      <c r="N28" s="15"/>
      <c r="P28" s="11"/>
    </row>
    <row r="29" spans="1:12" ht="9" customHeight="1">
      <c r="A29" s="82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83" t="s">
        <v>23</v>
      </c>
      <c r="B30" s="64">
        <f>+ExpRM!B28-ImpRM!B28</f>
        <v>10941.781444170017</v>
      </c>
      <c r="C30" s="64">
        <f>+ExpRM!C28-ImpRM!C28</f>
        <v>2502.1641310299983</v>
      </c>
      <c r="D30" s="64">
        <f>+ExpRM!D28-ImpRM!D28</f>
        <v>15724.430999999982</v>
      </c>
      <c r="E30" s="64">
        <f>+ExpRM!E28-ImpRM!E28</f>
        <v>4459.98919409993</v>
      </c>
      <c r="F30" s="64">
        <f>+ExpRM!F28-ImpRM!F28</f>
        <v>930.1671085099806</v>
      </c>
      <c r="G30" s="64">
        <f>+ExpRM!G28-ImpRM!G28</f>
        <v>-896.5306940000119</v>
      </c>
      <c r="H30" s="64">
        <f>+ExpRM!H28-ImpRM!H28</f>
        <v>2117.5160210000467</v>
      </c>
      <c r="I30" s="64">
        <f>+ExpRM!I28-ImpRM!I28</f>
        <v>-4526.304155000003</v>
      </c>
      <c r="J30" s="64">
        <f>+ExpRM!J28-ImpRM!J28</f>
        <v>2080.1342010999942</v>
      </c>
      <c r="K30" s="64">
        <f>+ExpRM!K28-ImpRM!K28</f>
        <v>-1895.3189289999991</v>
      </c>
      <c r="L30" s="64">
        <f>SUM(B30:K30)</f>
        <v>31438.029321909926</v>
      </c>
    </row>
    <row r="31" spans="1:12" ht="9" customHeight="1">
      <c r="A31" s="36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5">
      <c r="A32" s="69"/>
      <c r="B32" s="86" t="str">
        <f>+Exp!B27</f>
        <v>Enero-setiembre 2011</v>
      </c>
      <c r="C32" s="86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9" customHeight="1">
      <c r="A33" s="71"/>
      <c r="B33" s="64"/>
      <c r="C33" s="64"/>
      <c r="D33" s="84"/>
      <c r="E33" s="84"/>
      <c r="F33" s="84"/>
      <c r="G33" s="84"/>
      <c r="H33" s="84"/>
      <c r="I33" s="84"/>
      <c r="J33" s="84"/>
      <c r="K33" s="84"/>
      <c r="L33" s="64"/>
    </row>
    <row r="34" spans="1:13" ht="12.75">
      <c r="A34" s="37" t="s">
        <v>6</v>
      </c>
      <c r="B34" s="64">
        <f>+ExpRM!B32-ImpRM!B32</f>
        <v>3756.0523262899915</v>
      </c>
      <c r="C34" s="64">
        <f>+ExpRM!C32-ImpRM!C32</f>
        <v>994.2187470600006</v>
      </c>
      <c r="D34" s="64">
        <f>+ExpRM!D32-ImpRM!D32</f>
        <v>10317.907</v>
      </c>
      <c r="E34" s="64">
        <f>+ExpRM!E32-ImpRM!E32</f>
        <v>-5361.271445920012</v>
      </c>
      <c r="F34" s="64">
        <f>+ExpRM!F32-ImpRM!F32</f>
        <v>-2445.209587729998</v>
      </c>
      <c r="G34" s="64">
        <f>+ExpRM!G32-ImpRM!G32</f>
        <v>-2084.2798080000002</v>
      </c>
      <c r="H34" s="64">
        <f>+ExpRM!H32-ImpRM!H32</f>
        <v>6963.862453999998</v>
      </c>
      <c r="I34" s="64">
        <f>+ExpRM!I32-ImpRM!I32</f>
        <v>-1550.1981579999997</v>
      </c>
      <c r="J34" s="64">
        <f>+ExpRM!J32-ImpRM!J32</f>
        <v>-2805.2792063999996</v>
      </c>
      <c r="K34" s="64">
        <f>+ExpRM!K32-ImpRM!K32</f>
        <v>-1526.595115</v>
      </c>
      <c r="L34" s="64"/>
      <c r="M34" s="11"/>
    </row>
    <row r="35" spans="1:12" ht="12.75">
      <c r="A35" s="82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2.75">
      <c r="A36" s="37" t="s">
        <v>24</v>
      </c>
      <c r="B36" s="64">
        <f>+ExpRM!B34-ImpRM!B34</f>
        <v>4404.375840100001</v>
      </c>
      <c r="C36" s="64">
        <f>+ExpRM!C34-ImpRM!C34</f>
        <v>436.5264170400005</v>
      </c>
      <c r="D36" s="64">
        <f>+ExpRM!D34-ImpRM!D34</f>
        <v>12745.035000000003</v>
      </c>
      <c r="E36" s="64">
        <f>+ExpRM!E34-ImpRM!E34</f>
        <v>17086.773510639927</v>
      </c>
      <c r="F36" s="64">
        <f>+ExpRM!F34-ImpRM!F34</f>
        <v>3761.398239669983</v>
      </c>
      <c r="G36" s="64">
        <f>+ExpRM!G34-ImpRM!G34</f>
        <v>1077.6756579999965</v>
      </c>
      <c r="H36" s="64">
        <f>+ExpRM!H34-ImpRM!H34</f>
        <v>-7696.765884000022</v>
      </c>
      <c r="I36" s="64">
        <f>+ExpRM!I34-ImpRM!I34</f>
        <v>-3176.3542739999994</v>
      </c>
      <c r="J36" s="64">
        <f>+ExpRM!J34-ImpRM!J34</f>
        <v>9348.647811400006</v>
      </c>
      <c r="K36" s="64">
        <f>+ExpRM!K34-ImpRM!K34</f>
        <v>-501.5730519999988</v>
      </c>
      <c r="L36" s="64">
        <f>SUM(B36:K36)</f>
        <v>37485.7392668499</v>
      </c>
    </row>
    <row r="37" spans="1:12" ht="6.75" customHeight="1">
      <c r="A37" s="8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2.75">
      <c r="A38" s="38" t="s">
        <v>53</v>
      </c>
      <c r="B38" s="64">
        <f>+ExpRM!B36-ImpRM!B36</f>
        <v>-476.57767990999974</v>
      </c>
      <c r="C38" s="64">
        <f>+ExpRM!C36-ImpRM!C36</f>
        <v>-13.761897789999995</v>
      </c>
      <c r="D38" s="64">
        <f>+ExpRM!D36-ImpRM!D36</f>
        <v>3925.2839999999997</v>
      </c>
      <c r="E38" s="64">
        <f>+ExpRM!E36-ImpRM!E36</f>
        <v>-227.82731086999303</v>
      </c>
      <c r="F38" s="64">
        <f>+ExpRM!F36-ImpRM!F36</f>
        <v>4295.43037905</v>
      </c>
      <c r="G38" s="64">
        <f>+ExpRM!G36-ImpRM!G36</f>
        <v>572.6807369999979</v>
      </c>
      <c r="H38" s="64">
        <f>+ExpRM!H36-ImpRM!H36</f>
        <v>1453.3736969999995</v>
      </c>
      <c r="I38" s="64">
        <f>+ExpRM!I36-ImpRM!I36</f>
        <v>51.97834800000001</v>
      </c>
      <c r="J38" s="64">
        <f>+ExpRM!J36-ImpRM!J36</f>
        <v>142.55626669999998</v>
      </c>
      <c r="K38" s="64">
        <f>+ExpRM!K36-ImpRM!K36</f>
        <v>7.740829999999999</v>
      </c>
      <c r="L38" s="64">
        <f>SUM(B38:K38)</f>
        <v>9730.877369180005</v>
      </c>
    </row>
    <row r="39" spans="1:12" ht="6.75" customHeight="1">
      <c r="A39" s="8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2.75">
      <c r="A40" s="38" t="s">
        <v>50</v>
      </c>
      <c r="B40" s="64">
        <f>+ExpRM!B38-ImpRM!B38</f>
        <v>1225.0004693699996</v>
      </c>
      <c r="C40" s="64">
        <f>+ExpRM!C38-ImpRM!C38</f>
        <v>130.67540375</v>
      </c>
      <c r="D40" s="64">
        <f>+ExpRM!D38-ImpRM!D38</f>
        <v>-231.05600000000004</v>
      </c>
      <c r="E40" s="64">
        <f>+ExpRM!E38-ImpRM!E38</f>
        <v>584.2539547799993</v>
      </c>
      <c r="F40" s="64">
        <f>+ExpRM!F38-ImpRM!F38</f>
        <v>-156.54757578</v>
      </c>
      <c r="G40" s="64">
        <f>+ExpRM!G38-ImpRM!G38</f>
        <v>-134.699</v>
      </c>
      <c r="H40" s="64">
        <f>+ExpRM!H38-ImpRM!H38</f>
        <v>1172.0845820000004</v>
      </c>
      <c r="I40" s="64">
        <f>+ExpRM!I38-ImpRM!I38</f>
        <v>-7.379664999999998</v>
      </c>
      <c r="J40" s="64">
        <f>+ExpRM!J38-ImpRM!J38</f>
        <v>2731.0953077</v>
      </c>
      <c r="K40" s="64">
        <f>+ExpRM!K38-ImpRM!K38</f>
        <v>1.8196540000000034</v>
      </c>
      <c r="L40" s="64">
        <f>SUM(B40:K40)</f>
        <v>5315.247130819999</v>
      </c>
    </row>
    <row r="41" spans="1:14" ht="12.75">
      <c r="A41" s="38" t="s">
        <v>13</v>
      </c>
      <c r="B41" s="64">
        <f>+ExpRM!B39-ImpRM!B39</f>
        <v>-2629.6732347499997</v>
      </c>
      <c r="C41" s="64">
        <f>+ExpRM!C39-ImpRM!C39</f>
        <v>69.8170636299999</v>
      </c>
      <c r="D41" s="64">
        <f>+ExpRM!D39-ImpRM!D39</f>
        <v>-6330.0509999999995</v>
      </c>
      <c r="E41" s="64">
        <f>+ExpRM!E39-ImpRM!E39</f>
        <v>-3432.325671600047</v>
      </c>
      <c r="F41" s="64">
        <f>+ExpRM!F39-ImpRM!F39</f>
        <v>5338.932885539998</v>
      </c>
      <c r="G41" s="64">
        <f>+ExpRM!G39-ImpRM!G39</f>
        <v>3007.448451</v>
      </c>
      <c r="H41" s="64">
        <f>+ExpRM!H39-ImpRM!H39</f>
        <v>74154.84308100003</v>
      </c>
      <c r="I41" s="64">
        <f>+ExpRM!I39-ImpRM!I39</f>
        <v>-378.2080380000001</v>
      </c>
      <c r="J41" s="64">
        <f>+ExpRM!J39-ImpRM!J39</f>
        <v>-852.5035995999988</v>
      </c>
      <c r="K41" s="64">
        <f>+ExpRM!K39-ImpRM!K39</f>
        <v>-526.1677259999999</v>
      </c>
      <c r="L41" s="64">
        <f>SUM(B41:K41)</f>
        <v>68422.11221122</v>
      </c>
      <c r="N41" s="15"/>
    </row>
    <row r="42" spans="1:12" ht="6.75" customHeight="1">
      <c r="A42" s="82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4" ht="12.75">
      <c r="A43" s="38" t="s">
        <v>57</v>
      </c>
      <c r="B43" s="64">
        <f>+ExpRM!B41-ImpRM!B41</f>
        <v>2135.4936834500004</v>
      </c>
      <c r="C43" s="64">
        <f>+ExpRM!C41-ImpRM!C41</f>
        <v>132.9824994</v>
      </c>
      <c r="D43" s="64">
        <f>+ExpRM!D41-ImpRM!D41</f>
        <v>5631.540000000001</v>
      </c>
      <c r="E43" s="64">
        <f>+ExpRM!E41-ImpRM!E41</f>
        <v>4232.423237489993</v>
      </c>
      <c r="F43" s="64">
        <f>+ExpRM!F41-ImpRM!F41</f>
        <v>947.7670391799993</v>
      </c>
      <c r="G43" s="64">
        <f>+ExpRM!G41-ImpRM!G41</f>
        <v>494.3126480000001</v>
      </c>
      <c r="H43" s="64">
        <f>+ExpRM!H41-ImpRM!H41</f>
        <v>-14458.890654000003</v>
      </c>
      <c r="I43" s="64">
        <f>+ExpRM!I41-ImpRM!I41</f>
        <v>-124.05950199999995</v>
      </c>
      <c r="J43" s="64">
        <f>+ExpRM!J41-ImpRM!J41</f>
        <v>3334.6854160999997</v>
      </c>
      <c r="K43" s="64">
        <f>+ExpRM!K41-ImpRM!K41</f>
        <v>-92.35532300000011</v>
      </c>
      <c r="L43" s="64">
        <f>SUM(B43:K43)</f>
        <v>2233.8990446199878</v>
      </c>
      <c r="N43" s="15"/>
    </row>
    <row r="44" spans="1:12" ht="7.5" customHeight="1">
      <c r="A44" s="8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2.75">
      <c r="A45" s="38" t="s">
        <v>14</v>
      </c>
      <c r="B45" s="64">
        <f>+ExpRM!B43-ImpRM!B43</f>
        <v>-375.73093787999983</v>
      </c>
      <c r="C45" s="64">
        <f>+ExpRM!C43-ImpRM!C43</f>
        <v>15.672729300000015</v>
      </c>
      <c r="D45" s="64">
        <f>+ExpRM!D43-ImpRM!D43</f>
        <v>826.5860000000002</v>
      </c>
      <c r="E45" s="64">
        <f>+ExpRM!E43-ImpRM!E43</f>
        <v>4979.769055390003</v>
      </c>
      <c r="F45" s="64">
        <f>+ExpRM!F43-ImpRM!F43</f>
        <v>-609.8208632100002</v>
      </c>
      <c r="G45" s="64">
        <f>+ExpRM!G43-ImpRM!G43</f>
        <v>-289.23183399999994</v>
      </c>
      <c r="H45" s="64">
        <f>+ExpRM!H43-ImpRM!H43</f>
        <v>-10253.523670999999</v>
      </c>
      <c r="I45" s="64">
        <f>+ExpRM!I43-ImpRM!I43</f>
        <v>-246.14294099999995</v>
      </c>
      <c r="J45" s="64">
        <f>+ExpRM!J43-ImpRM!J43</f>
        <v>662.7772011000001</v>
      </c>
      <c r="K45" s="64">
        <f>+ExpRM!K43-ImpRM!K43</f>
        <v>-63.849147</v>
      </c>
      <c r="L45" s="64">
        <f>SUM(B45:K45)</f>
        <v>-5353.494408299996</v>
      </c>
    </row>
    <row r="46" spans="1:12" ht="7.5" customHeight="1">
      <c r="A46" s="8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>
      <c r="A47" s="38" t="s">
        <v>15</v>
      </c>
      <c r="B47" s="64">
        <f>+ExpRM!B44-ImpRM!B44</f>
        <v>-2645.0958003199994</v>
      </c>
      <c r="C47" s="64">
        <f>+ExpRM!C44-ImpRM!C44</f>
        <v>-376.08569535999993</v>
      </c>
      <c r="D47" s="64">
        <f>+ExpRM!D44-ImpRM!D44</f>
        <v>10222.950999999997</v>
      </c>
      <c r="E47" s="64">
        <f>+ExpRM!E44-ImpRM!E44</f>
        <v>5256.3349585799915</v>
      </c>
      <c r="F47" s="64">
        <f>+ExpRM!F44-ImpRM!F44</f>
        <v>-4086.27563647</v>
      </c>
      <c r="G47" s="64">
        <f>+ExpRM!G44-ImpRM!G44</f>
        <v>-1561.1342700000002</v>
      </c>
      <c r="H47" s="64">
        <f>+ExpRM!H44-ImpRM!H44</f>
        <v>-33536.575168999996</v>
      </c>
      <c r="I47" s="64">
        <f>+ExpRM!I44-ImpRM!I44</f>
        <v>-2739.249983</v>
      </c>
      <c r="J47" s="64">
        <f>+ExpRM!J44-ImpRM!J44</f>
        <v>715.6588766000004</v>
      </c>
      <c r="K47" s="64">
        <f>+ExpRM!K44-ImpRM!K44</f>
        <v>-528.6493340000002</v>
      </c>
      <c r="L47" s="64">
        <f>SUM(B47:K47)</f>
        <v>-29278.12105297001</v>
      </c>
    </row>
    <row r="48" spans="1:12" ht="7.5" customHeight="1">
      <c r="A48" s="82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2.75">
      <c r="A49" s="38" t="s">
        <v>27</v>
      </c>
      <c r="B49" s="64">
        <f>+ExpRM!B45-ImpRM!B45</f>
        <v>1082.5063257399997</v>
      </c>
      <c r="C49" s="64">
        <f>+ExpRM!C45-ImpRM!C45</f>
        <v>198.28287165</v>
      </c>
      <c r="D49" s="64">
        <f>+ExpRM!D45-ImpRM!D45</f>
        <v>-5349.3240000000005</v>
      </c>
      <c r="E49" s="64">
        <f>+ExpRM!E45-ImpRM!E45</f>
        <v>3132.3517360499973</v>
      </c>
      <c r="F49" s="64">
        <f>+ExpRM!F45-ImpRM!F45</f>
        <v>-1417.62405433</v>
      </c>
      <c r="G49" s="64">
        <f>+ExpRM!G45-ImpRM!G45</f>
        <v>-1150.2620000000002</v>
      </c>
      <c r="H49" s="64">
        <f>+ExpRM!H45-ImpRM!H45</f>
        <v>-21430.74282</v>
      </c>
      <c r="I49" s="64">
        <f>+ExpRM!I45-ImpRM!I45</f>
        <v>-252.00111200000003</v>
      </c>
      <c r="J49" s="64">
        <f>+ExpRM!J45-ImpRM!J45</f>
        <v>-174.3640300000004</v>
      </c>
      <c r="K49" s="64">
        <f>+ExpRM!K45-ImpRM!K45</f>
        <v>-228.276198</v>
      </c>
      <c r="L49" s="64">
        <f>SUM(B49:K49)</f>
        <v>-25589.453280890004</v>
      </c>
    </row>
    <row r="50" spans="1:12" ht="7.5" customHeight="1">
      <c r="A50" s="82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2.75">
      <c r="A51" s="38" t="s">
        <v>22</v>
      </c>
      <c r="B51" s="64">
        <f>+ExpRM!B47-ImpRM!B47</f>
        <v>6088.453014400005</v>
      </c>
      <c r="C51" s="64">
        <f>+ExpRM!C47-ImpRM!C47</f>
        <v>278.9434424600005</v>
      </c>
      <c r="D51" s="64">
        <f>+ExpRM!D47-ImpRM!D47</f>
        <v>4049.1049999999996</v>
      </c>
      <c r="E51" s="64">
        <f>+ExpRM!E47-ImpRM!E47</f>
        <v>2561.7935508199857</v>
      </c>
      <c r="F51" s="64">
        <f>+ExpRM!F47-ImpRM!F47</f>
        <v>-550.4639343100116</v>
      </c>
      <c r="G51" s="64">
        <f>+ExpRM!G47-ImpRM!G47</f>
        <v>138.56092599999909</v>
      </c>
      <c r="H51" s="64">
        <f>+ExpRM!H47-ImpRM!H47</f>
        <v>-4797.334930000036</v>
      </c>
      <c r="I51" s="64">
        <f>+ExpRM!I47-ImpRM!I47</f>
        <v>518.7086190000005</v>
      </c>
      <c r="J51" s="64">
        <f>+ExpRM!J47-ImpRM!J47</f>
        <v>2788.7423728</v>
      </c>
      <c r="K51" s="64">
        <f>+ExpRM!K47-ImpRM!K47</f>
        <v>928.1641920000006</v>
      </c>
      <c r="L51" s="64">
        <f>SUM(B51:K51)</f>
        <v>12004.672253169942</v>
      </c>
    </row>
    <row r="52" spans="1:12" ht="9" customHeight="1">
      <c r="A52" s="82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2.75">
      <c r="A53" s="83" t="s">
        <v>23</v>
      </c>
      <c r="B53" s="64">
        <f>+ExpRM!B49-ImpRM!B49</f>
        <v>8160.4281663899965</v>
      </c>
      <c r="C53" s="64">
        <f>+ExpRM!C49-ImpRM!C49</f>
        <v>1430.7451641000007</v>
      </c>
      <c r="D53" s="64">
        <f>+ExpRM!D49-ImpRM!D49</f>
        <v>23062.94200000001</v>
      </c>
      <c r="E53" s="64">
        <f>+ExpRM!E49-ImpRM!E49</f>
        <v>11725.502064719913</v>
      </c>
      <c r="F53" s="64">
        <f>+ExpRM!F49-ImpRM!F49</f>
        <v>1316.188651939985</v>
      </c>
      <c r="G53" s="64">
        <f>+ExpRM!G49-ImpRM!G49</f>
        <v>-1006.6041500000028</v>
      </c>
      <c r="H53" s="64">
        <f>+ExpRM!H49-ImpRM!H49</f>
        <v>-732.9034300000349</v>
      </c>
      <c r="I53" s="64">
        <f>+ExpRM!I49-ImpRM!I49</f>
        <v>-4726.552431999999</v>
      </c>
      <c r="J53" s="64">
        <f>+ExpRM!J49-ImpRM!J49</f>
        <v>6543.368605000011</v>
      </c>
      <c r="K53" s="64">
        <f>+ExpRM!K49-ImpRM!K49</f>
        <v>-2028.168166999999</v>
      </c>
      <c r="L53" s="64">
        <f>SUM(B53:K53)</f>
        <v>43744.94647314989</v>
      </c>
    </row>
    <row r="54" spans="1:12" ht="9" customHeight="1" thickBot="1">
      <c r="A54" s="6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2.25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12" customFormat="1" ht="12">
      <c r="A56" s="62" t="s">
        <v>42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s="12" customFormat="1" ht="12">
      <c r="A57" s="62" t="str">
        <f>+Imp!A63</f>
        <v> Nota: importaciones a valores CIF excepto Brasil y México a valores FOB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2:12" s="12" customFormat="1" ht="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2012-11-22T18:20:01Z</cp:lastPrinted>
  <dcterms:created xsi:type="dcterms:W3CDTF">2004-06-14T13:52:53Z</dcterms:created>
  <dcterms:modified xsi:type="dcterms:W3CDTF">2012-11-30T18:02:57Z</dcterms:modified>
  <cp:category/>
  <cp:version/>
  <cp:contentType/>
  <cp:contentStatus/>
</cp:coreProperties>
</file>