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'Contrib'!$A$1:$M$41</definedName>
    <definedName name="_xlnm.Print_Area" localSheetId="0">'Exp'!$A$1:$L$59</definedName>
    <definedName name="_xlnm.Print_Area" localSheetId="3">'ExpRM'!$A$1:$L$74</definedName>
    <definedName name="_xlnm.Print_Area" localSheetId="4">'ImpRM'!$A$1:$M$74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<sst xmlns="http://schemas.openxmlformats.org/spreadsheetml/2006/main" count="336" uniqueCount="65">
  <si>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</si>
  <si>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</si>
  <si>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</si>
  <si>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</si>
  <si>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</si>
  <si>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</si>
  <si>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</si>
  <si>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</si>
  <si>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</si>
  <si>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</si>
  <si>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</si>
  <si>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</si>
  <si>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</si>
  <si>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</si>
  <si>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</si>
  <si>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</si>
  <si>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</si>
  <si>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</si>
  <si>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</si>
  <si>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</si>
  <si>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</si>
  <si>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</si>
  <si>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</si>
  <si>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</si>
  <si>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</si>
  <si>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</si>
  <si>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</si>
  <si>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</si>
  <si>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</si>
  <si>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</si>
  <si>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</si>
  <si>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</si>
  <si>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</si>
  <si>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</si>
  <si>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</si>
  <si>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</si>
  <si>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</si>
  <si>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</si>
  <si>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</si>
  <si>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U. Europea (15)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</si>
  <si>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</si>
  <si>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</si>
  <si>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</si>
  <si>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</si>
  <si>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</si>
  <si>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</si>
  <si>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</si>
  <si>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</si>
  <si>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</si>
  <si>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</si>
  <si>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</si>
  <si>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</si>
  <si>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</si>
  <si>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</si>
  <si>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</si>
  <si>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</si>
  <si>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</si>
  <si>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</si>
  <si>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</si>
  <si>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</si>
  <si>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</si>
  <si>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--</t>
  </si>
  <si>
    <t>CONTRIBUCIÓN A LA VARIACIÓN DEL COMERCIO INTRARREGIONAL</t>
  </si>
  <si>
    <t>Enero-setiembre 2009-2010</t>
  </si>
  <si>
    <t>sd: Sin datos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</si>
</sst>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</numFmts>
  <fonts count="44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177" fontId="0" fillId="0" borderId="0" xfId="33" applyNumberFormat="1" applyFont="1" applyAlignment="1">
      <alignment/>
    </xf>
    <xf numFmtId="0" fontId="6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6" fillId="0" borderId="0" xfId="33" applyFont="1" applyAlignment="1">
      <alignment/>
    </xf>
    <xf numFmtId="177" fontId="6" fillId="0" borderId="0" xfId="33" applyNumberFormat="1" applyFont="1" applyAlignment="1">
      <alignment/>
    </xf>
    <xf numFmtId="177" fontId="6" fillId="0" borderId="0" xfId="33" applyNumberFormat="1" applyFont="1" applyAlignment="1">
      <alignment/>
    </xf>
    <xf numFmtId="2" fontId="0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8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8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78" fontId="7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193" fontId="0" fillId="0" borderId="0" xfId="33" applyNumberFormat="1" applyFont="1" applyAlignment="1">
      <alignment/>
    </xf>
    <xf numFmtId="181" fontId="6" fillId="0" borderId="0" xfId="33" applyNumberFormat="1" applyFont="1" applyAlignment="1">
      <alignment/>
    </xf>
    <xf numFmtId="181" fontId="1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97" fontId="1" fillId="0" borderId="0" xfId="0" applyNumberFormat="1" applyFont="1" applyAlignment="1" applyProtection="1">
      <alignment horizontal="right" vertical="center"/>
      <protection/>
    </xf>
    <xf numFmtId="181" fontId="1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6" fillId="0" borderId="0" xfId="33" applyNumberFormat="1" applyFont="1" applyAlignment="1">
      <alignment/>
    </xf>
    <xf numFmtId="3" fontId="0" fillId="33" borderId="0" xfId="0" applyNumberFormat="1" applyFont="1" applyFill="1" applyAlignment="1">
      <alignment vertical="center"/>
    </xf>
    <xf numFmtId="202" fontId="0" fillId="33" borderId="0" xfId="49" applyNumberFormat="1" applyFont="1" applyFill="1" applyAlignment="1">
      <alignment vertical="center"/>
    </xf>
    <xf numFmtId="181" fontId="1" fillId="33" borderId="0" xfId="0" applyNumberFormat="1" applyFont="1" applyFill="1" applyAlignment="1" applyProtection="1">
      <alignment/>
      <protection/>
    </xf>
    <xf numFmtId="0" fontId="3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2" fillId="34" borderId="0" xfId="33" applyFont="1" applyFill="1" applyAlignment="1">
      <alignment horizontal="center" vertical="center"/>
    </xf>
    <xf numFmtId="0" fontId="2" fillId="34" borderId="10" xfId="33" applyFont="1" applyFill="1" applyBorder="1" applyAlignment="1" applyProtection="1">
      <alignment horizontal="centerContinuous" vertical="center"/>
      <protection/>
    </xf>
    <xf numFmtId="0" fontId="2" fillId="34" borderId="10" xfId="33" applyFont="1" applyFill="1" applyBorder="1" applyAlignment="1" applyProtection="1">
      <alignment horizontal="center" vertical="center"/>
      <protection/>
    </xf>
    <xf numFmtId="0" fontId="1" fillId="33" borderId="11" xfId="33" applyFont="1" applyFill="1" applyBorder="1" applyAlignment="1">
      <alignment/>
    </xf>
    <xf numFmtId="0" fontId="4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1" fillId="33" borderId="0" xfId="33" applyFont="1" applyFill="1" applyAlignment="1">
      <alignment/>
    </xf>
    <xf numFmtId="0" fontId="0" fillId="33" borderId="0" xfId="33" applyFont="1" applyFill="1" applyAlignment="1" applyProtection="1">
      <alignment horizontal="left"/>
      <protection/>
    </xf>
    <xf numFmtId="181" fontId="0" fillId="33" borderId="0" xfId="33" applyNumberFormat="1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33" applyFont="1" applyFill="1" applyAlignment="1">
      <alignment/>
    </xf>
    <xf numFmtId="0" fontId="7" fillId="33" borderId="0" xfId="33" applyFont="1" applyFill="1" applyAlignment="1" applyProtection="1">
      <alignment horizontal="left"/>
      <protection/>
    </xf>
    <xf numFmtId="181" fontId="7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91" fontId="0" fillId="33" borderId="0" xfId="33" applyNumberFormat="1" applyFont="1" applyFill="1" applyAlignment="1" applyProtection="1" quotePrefix="1">
      <alignment horizontal="right"/>
      <protection/>
    </xf>
    <xf numFmtId="178" fontId="7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0" fontId="8" fillId="33" borderId="0" xfId="33" applyFont="1" applyFill="1" applyAlignment="1">
      <alignment/>
    </xf>
    <xf numFmtId="176" fontId="8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202" fontId="0" fillId="33" borderId="0" xfId="49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4" borderId="10" xfId="33" applyFont="1" applyFill="1" applyBorder="1" applyAlignment="1">
      <alignment horizontal="center" vertical="center"/>
    </xf>
    <xf numFmtId="0" fontId="4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180" fontId="0" fillId="33" borderId="0" xfId="33" applyNumberFormat="1" applyFont="1" applyFill="1" applyAlignment="1">
      <alignment/>
    </xf>
    <xf numFmtId="192" fontId="3" fillId="33" borderId="0" xfId="33" applyNumberFormat="1" applyFont="1" applyFill="1" applyAlignment="1">
      <alignment horizontal="right"/>
    </xf>
    <xf numFmtId="192" fontId="0" fillId="33" borderId="0" xfId="33" applyNumberFormat="1" applyFont="1" applyFill="1" applyAlignment="1">
      <alignment/>
    </xf>
    <xf numFmtId="3" fontId="0" fillId="33" borderId="0" xfId="33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202" fontId="0" fillId="33" borderId="0" xfId="49" applyNumberFormat="1" applyFont="1" applyFill="1" applyAlignment="1">
      <alignment/>
    </xf>
    <xf numFmtId="0" fontId="7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4" fillId="33" borderId="0" xfId="33" applyNumberFormat="1" applyFont="1" applyFill="1" applyAlignment="1">
      <alignment horizontal="centerContinuous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4" sqref="P14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4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6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6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7.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 thickBot="1">
      <c r="A7" s="38"/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" customHeight="1" thickBot="1">
      <c r="A8" s="38" t="s">
        <v>1</v>
      </c>
      <c r="B8" s="39" t="s">
        <v>40</v>
      </c>
      <c r="C8" s="39" t="s">
        <v>41</v>
      </c>
      <c r="D8" s="39" t="s">
        <v>42</v>
      </c>
      <c r="E8" s="40" t="s">
        <v>43</v>
      </c>
      <c r="F8" s="39" t="s">
        <v>50</v>
      </c>
      <c r="G8" s="39" t="s">
        <v>44</v>
      </c>
      <c r="H8" s="39" t="s">
        <v>45</v>
      </c>
      <c r="I8" s="39" t="s">
        <v>51</v>
      </c>
      <c r="J8" s="39" t="s">
        <v>47</v>
      </c>
      <c r="K8" s="39" t="s">
        <v>48</v>
      </c>
      <c r="L8" s="39" t="s">
        <v>22</v>
      </c>
    </row>
    <row r="9" spans="1:12" ht="9" customHeight="1">
      <c r="A9" s="4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42"/>
      <c r="B10" s="42" t="str">
        <f>CONCATENATE(LEFT(A4,LEN(A4)-9),RIGHT(A4,4))</f>
        <v>Enero-setiembre 2010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9" customHeight="1">
      <c r="A11" s="4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s="4" customFormat="1" ht="14.25">
      <c r="A12" s="45" t="s">
        <v>3</v>
      </c>
      <c r="B12" s="46"/>
      <c r="C12" s="46">
        <v>415.863</v>
      </c>
      <c r="D12" s="46">
        <v>13032.843</v>
      </c>
      <c r="E12" s="31">
        <v>784.2672838299997</v>
      </c>
      <c r="F12" s="31">
        <v>85.123325</v>
      </c>
      <c r="G12" s="31">
        <v>83.120498</v>
      </c>
      <c r="H12" s="46">
        <v>1203.531912</v>
      </c>
      <c r="I12" s="46">
        <v>403.24238299999996</v>
      </c>
      <c r="J12" s="46">
        <v>112.793</v>
      </c>
      <c r="K12" s="46">
        <v>422.69784999999996</v>
      </c>
      <c r="L12" s="47">
        <f>SUM(B12:K12)</f>
        <v>16543.482251830002</v>
      </c>
      <c r="N12" s="16"/>
      <c r="O12" s="17"/>
      <c r="P12" s="24"/>
      <c r="Q12" s="26"/>
      <c r="R12" s="17"/>
      <c r="S12" s="26"/>
      <c r="T12" s="26"/>
      <c r="U12" s="26"/>
      <c r="V12" s="26"/>
      <c r="W12" s="17"/>
    </row>
    <row r="13" spans="1:23" s="4" customFormat="1" ht="14.25">
      <c r="A13" s="45" t="s">
        <v>4</v>
      </c>
      <c r="B13" s="46">
        <v>439.991</v>
      </c>
      <c r="C13" s="46"/>
      <c r="D13" s="46">
        <v>837.779</v>
      </c>
      <c r="E13" s="31">
        <v>231.86470508999963</v>
      </c>
      <c r="F13" s="31">
        <v>75.979651</v>
      </c>
      <c r="G13" s="31">
        <v>9.114908</v>
      </c>
      <c r="H13" s="46">
        <v>67.27378999999999</v>
      </c>
      <c r="I13" s="46">
        <v>25.545269</v>
      </c>
      <c r="J13" s="46">
        <v>275.914</v>
      </c>
      <c r="K13" s="46">
        <v>14.805098</v>
      </c>
      <c r="L13" s="47">
        <f aca="true" t="shared" si="0" ref="L13:L23">SUM(B13:K13)</f>
        <v>1978.2674210899997</v>
      </c>
      <c r="N13" s="16"/>
      <c r="O13" s="17"/>
      <c r="P13" s="24"/>
      <c r="Q13" s="26"/>
      <c r="R13" s="17"/>
      <c r="S13" s="26"/>
      <c r="T13" s="26"/>
      <c r="U13" s="26"/>
      <c r="V13" s="26"/>
      <c r="W13" s="17"/>
    </row>
    <row r="14" spans="1:23" s="4" customFormat="1" ht="14.25">
      <c r="A14" s="45" t="s">
        <v>5</v>
      </c>
      <c r="B14" s="46">
        <v>10536.616</v>
      </c>
      <c r="C14" s="46">
        <v>1776.218</v>
      </c>
      <c r="D14" s="46"/>
      <c r="E14" s="31">
        <v>2948.12192901</v>
      </c>
      <c r="F14" s="31">
        <v>741.7003639999999</v>
      </c>
      <c r="G14" s="31">
        <v>36.003668</v>
      </c>
      <c r="H14" s="46">
        <v>2683.414218</v>
      </c>
      <c r="I14" s="46">
        <v>477.941408</v>
      </c>
      <c r="J14" s="46">
        <v>587.26</v>
      </c>
      <c r="K14" s="46">
        <v>984.272341</v>
      </c>
      <c r="L14" s="47">
        <f t="shared" si="0"/>
        <v>20771.547928009997</v>
      </c>
      <c r="N14" s="16"/>
      <c r="O14" s="17"/>
      <c r="P14" s="17"/>
      <c r="Q14" s="26"/>
      <c r="R14" s="17"/>
      <c r="S14" s="26"/>
      <c r="T14" s="26"/>
      <c r="U14" s="26"/>
      <c r="V14" s="26"/>
      <c r="W14" s="17"/>
    </row>
    <row r="15" spans="1:23" s="4" customFormat="1" ht="14.25">
      <c r="A15" s="45" t="s">
        <v>6</v>
      </c>
      <c r="B15" s="46">
        <v>3381.285</v>
      </c>
      <c r="C15" s="46">
        <v>75.852</v>
      </c>
      <c r="D15" s="46">
        <v>2930.652</v>
      </c>
      <c r="E15" s="46"/>
      <c r="F15" s="31">
        <v>626.709899</v>
      </c>
      <c r="G15" s="31">
        <v>528.578406</v>
      </c>
      <c r="H15" s="46">
        <v>1429.443181</v>
      </c>
      <c r="I15" s="46">
        <v>389.353179</v>
      </c>
      <c r="J15" s="46">
        <v>915.649</v>
      </c>
      <c r="K15" s="46">
        <v>86.24398</v>
      </c>
      <c r="L15" s="47">
        <f t="shared" si="0"/>
        <v>10363.766644999998</v>
      </c>
      <c r="N15" s="16"/>
      <c r="O15" s="17"/>
      <c r="P15" s="24"/>
      <c r="Q15" s="17"/>
      <c r="R15" s="17"/>
      <c r="S15" s="26"/>
      <c r="T15" s="26"/>
      <c r="U15" s="26"/>
      <c r="V15" s="26"/>
      <c r="W15" s="17"/>
    </row>
    <row r="16" spans="1:23" s="4" customFormat="1" ht="14.25">
      <c r="A16" s="48" t="s">
        <v>7</v>
      </c>
      <c r="B16" s="46">
        <v>1013.01</v>
      </c>
      <c r="C16" s="46">
        <v>177.598</v>
      </c>
      <c r="D16" s="46">
        <v>1548.833</v>
      </c>
      <c r="E16" s="31">
        <v>548.2852611700001</v>
      </c>
      <c r="F16" s="46"/>
      <c r="G16" s="31">
        <v>585.407294</v>
      </c>
      <c r="H16" s="46">
        <v>2663.3963909999998</v>
      </c>
      <c r="I16" s="46">
        <v>3.28133</v>
      </c>
      <c r="J16" s="46">
        <v>562.354</v>
      </c>
      <c r="K16" s="46">
        <v>12.174241</v>
      </c>
      <c r="L16" s="47">
        <f t="shared" si="0"/>
        <v>7114.339517169999</v>
      </c>
      <c r="N16" s="16"/>
      <c r="O16" s="17"/>
      <c r="P16" s="24"/>
      <c r="Q16" s="26"/>
      <c r="R16" s="17"/>
      <c r="S16" s="26"/>
      <c r="T16" s="26"/>
      <c r="U16" s="26"/>
      <c r="V16" s="26"/>
      <c r="W16" s="17"/>
    </row>
    <row r="17" spans="1:23" s="4" customFormat="1" ht="14.25">
      <c r="A17" s="45" t="s">
        <v>9</v>
      </c>
      <c r="B17" s="46">
        <v>64.702</v>
      </c>
      <c r="C17" s="46">
        <v>2.684</v>
      </c>
      <c r="D17" s="46">
        <v>265.259</v>
      </c>
      <c r="E17" s="31">
        <v>30.53750104000002</v>
      </c>
      <c r="F17" s="31">
        <v>24.419205</v>
      </c>
      <c r="G17" s="31">
        <v>8.5646</v>
      </c>
      <c r="H17" s="46">
        <v>210.238691</v>
      </c>
      <c r="I17" s="46">
        <v>0.21088300000000001</v>
      </c>
      <c r="J17" s="46">
        <v>5.385</v>
      </c>
      <c r="K17" s="46">
        <v>40.237307</v>
      </c>
      <c r="L17" s="47">
        <f t="shared" si="0"/>
        <v>652.2381870399998</v>
      </c>
      <c r="N17" s="16"/>
      <c r="O17" s="17"/>
      <c r="P17" s="24"/>
      <c r="Q17" s="26"/>
      <c r="R17" s="17"/>
      <c r="S17" s="26"/>
      <c r="T17" s="26"/>
      <c r="U17" s="26"/>
      <c r="V17" s="26"/>
      <c r="W17" s="17"/>
    </row>
    <row r="18" spans="1:23" s="4" customFormat="1" ht="14.25">
      <c r="A18" s="45" t="s">
        <v>20</v>
      </c>
      <c r="B18" s="46">
        <v>383.914</v>
      </c>
      <c r="C18" s="46">
        <v>27.907</v>
      </c>
      <c r="D18" s="46">
        <v>715.356</v>
      </c>
      <c r="E18" s="31">
        <v>366.29575491</v>
      </c>
      <c r="F18" s="31">
        <v>1315.4694140000001</v>
      </c>
      <c r="H18" s="46">
        <v>509.52209600000003</v>
      </c>
      <c r="I18" s="46">
        <v>19.648489</v>
      </c>
      <c r="J18" s="46">
        <v>590.261</v>
      </c>
      <c r="K18" s="46">
        <v>11.038494</v>
      </c>
      <c r="L18" s="47">
        <f t="shared" si="0"/>
        <v>3939.41224791</v>
      </c>
      <c r="N18" s="16"/>
      <c r="O18" s="17"/>
      <c r="P18" s="24"/>
      <c r="Q18" s="26"/>
      <c r="R18" s="17"/>
      <c r="S18" s="17"/>
      <c r="T18" s="26"/>
      <c r="U18" s="26"/>
      <c r="V18" s="26"/>
      <c r="W18" s="17"/>
    </row>
    <row r="19" spans="1:23" s="4" customFormat="1" ht="14.25">
      <c r="A19" s="45" t="s">
        <v>10</v>
      </c>
      <c r="B19" s="46">
        <v>954.522</v>
      </c>
      <c r="C19" s="46">
        <v>22.65</v>
      </c>
      <c r="D19" s="46">
        <v>2747.041</v>
      </c>
      <c r="E19" s="31">
        <v>1403.05420034</v>
      </c>
      <c r="F19" s="31">
        <v>491.327532</v>
      </c>
      <c r="G19" s="31">
        <v>57.92114199999999</v>
      </c>
      <c r="H19" s="46"/>
      <c r="I19" s="46">
        <v>6.274664</v>
      </c>
      <c r="J19" s="46">
        <v>195.797</v>
      </c>
      <c r="K19" s="46">
        <v>96.35105800000001</v>
      </c>
      <c r="L19" s="47">
        <f t="shared" si="0"/>
        <v>5974.93859634</v>
      </c>
      <c r="N19" s="16"/>
      <c r="O19" s="17"/>
      <c r="P19" s="24"/>
      <c r="Q19" s="26"/>
      <c r="R19" s="17"/>
      <c r="S19" s="26"/>
      <c r="T19" s="17"/>
      <c r="U19" s="26"/>
      <c r="V19" s="26"/>
      <c r="W19" s="17"/>
    </row>
    <row r="20" spans="1:23" s="4" customFormat="1" ht="14.25">
      <c r="A20" s="45" t="s">
        <v>11</v>
      </c>
      <c r="B20" s="46">
        <v>815.61</v>
      </c>
      <c r="C20" s="46">
        <v>15.676</v>
      </c>
      <c r="D20" s="46">
        <v>1865.344</v>
      </c>
      <c r="E20" s="31">
        <v>82.00340453000003</v>
      </c>
      <c r="F20" s="31">
        <v>7.249014</v>
      </c>
      <c r="G20" s="31">
        <v>1.3651099999999998</v>
      </c>
      <c r="H20" s="46">
        <v>64.808749</v>
      </c>
      <c r="I20" s="46"/>
      <c r="J20" s="46">
        <v>3.471</v>
      </c>
      <c r="K20" s="46">
        <v>112.610858</v>
      </c>
      <c r="L20" s="47">
        <f t="shared" si="0"/>
        <v>2968.13813553</v>
      </c>
      <c r="N20" s="16"/>
      <c r="O20" s="17"/>
      <c r="P20" s="24"/>
      <c r="Q20" s="26"/>
      <c r="R20" s="17"/>
      <c r="S20" s="26"/>
      <c r="T20" s="26"/>
      <c r="U20" s="17"/>
      <c r="V20" s="26"/>
      <c r="W20" s="17"/>
    </row>
    <row r="21" spans="1:23" s="4" customFormat="1" ht="14.25">
      <c r="A21" s="45" t="s">
        <v>12</v>
      </c>
      <c r="B21" s="46">
        <v>789.491</v>
      </c>
      <c r="C21" s="46">
        <v>279.945</v>
      </c>
      <c r="D21" s="46">
        <v>1443.885</v>
      </c>
      <c r="E21" s="31">
        <v>1011.1399236500008</v>
      </c>
      <c r="F21" s="31">
        <v>824.399017</v>
      </c>
      <c r="G21" s="31">
        <v>939.1461730000001</v>
      </c>
      <c r="H21" s="46">
        <v>722.726063</v>
      </c>
      <c r="I21" s="46">
        <v>90.126594</v>
      </c>
      <c r="J21" s="46"/>
      <c r="K21" s="46">
        <v>48.569041</v>
      </c>
      <c r="L21" s="47">
        <f t="shared" si="0"/>
        <v>6149.427811650001</v>
      </c>
      <c r="N21" s="16"/>
      <c r="O21" s="17"/>
      <c r="P21" s="24"/>
      <c r="Q21" s="26"/>
      <c r="R21" s="17"/>
      <c r="S21" s="26"/>
      <c r="T21" s="26"/>
      <c r="U21" s="17"/>
      <c r="V21" s="17"/>
      <c r="W21" s="17"/>
    </row>
    <row r="22" spans="1:23" s="4" customFormat="1" ht="14.25">
      <c r="A22" s="45" t="s">
        <v>13</v>
      </c>
      <c r="B22" s="46">
        <v>1086.615</v>
      </c>
      <c r="C22" s="46">
        <v>3.646</v>
      </c>
      <c r="D22" s="46">
        <v>1082.99</v>
      </c>
      <c r="E22" s="31">
        <v>94.17066816999991</v>
      </c>
      <c r="F22" s="31">
        <v>7.761298</v>
      </c>
      <c r="G22" s="31">
        <v>30.02418</v>
      </c>
      <c r="H22" s="46">
        <v>149.12678200000002</v>
      </c>
      <c r="I22" s="46">
        <v>823.880878</v>
      </c>
      <c r="J22" s="46">
        <v>16.397</v>
      </c>
      <c r="K22" s="46"/>
      <c r="L22" s="47">
        <f t="shared" si="0"/>
        <v>3294.6118061699995</v>
      </c>
      <c r="N22" s="16"/>
      <c r="O22" s="17"/>
      <c r="P22" s="24"/>
      <c r="Q22" s="26"/>
      <c r="R22" s="17"/>
      <c r="S22" s="26"/>
      <c r="T22" s="26"/>
      <c r="U22" s="17"/>
      <c r="V22" s="26"/>
      <c r="W22" s="17"/>
    </row>
    <row r="23" spans="1:23" s="4" customFormat="1" ht="14.25">
      <c r="A23" s="45" t="s">
        <v>14</v>
      </c>
      <c r="B23" s="46">
        <v>1039.732</v>
      </c>
      <c r="C23" s="46">
        <v>281.983</v>
      </c>
      <c r="D23" s="46">
        <v>2848.362</v>
      </c>
      <c r="E23" s="31">
        <v>381.51247052999986</v>
      </c>
      <c r="F23" s="31">
        <v>1080.920337</v>
      </c>
      <c r="G23" s="31">
        <v>711.3372240000001</v>
      </c>
      <c r="H23" s="46">
        <v>1133.519302</v>
      </c>
      <c r="I23" s="46">
        <v>85.862606</v>
      </c>
      <c r="J23" s="46">
        <v>323.988</v>
      </c>
      <c r="K23" s="46">
        <v>176.443147</v>
      </c>
      <c r="L23" s="47">
        <f t="shared" si="0"/>
        <v>8063.660086529999</v>
      </c>
      <c r="M23" s="16"/>
      <c r="N23" s="16"/>
      <c r="O23" s="17"/>
      <c r="P23" s="27"/>
      <c r="Q23" s="26"/>
      <c r="R23" s="17"/>
      <c r="S23" s="26"/>
      <c r="T23" s="26"/>
      <c r="U23" s="17"/>
      <c r="V23" s="26"/>
      <c r="W23" s="17"/>
    </row>
    <row r="24" spans="1:14" s="5" customFormat="1" ht="15" customHeight="1">
      <c r="A24" s="49" t="s">
        <v>38</v>
      </c>
      <c r="B24" s="50">
        <f aca="true" t="shared" si="1" ref="B24:K24">SUM(B12:B23)</f>
        <v>20505.488000000005</v>
      </c>
      <c r="C24" s="50">
        <f t="shared" si="1"/>
        <v>3080.022000000001</v>
      </c>
      <c r="D24" s="50">
        <f t="shared" si="1"/>
        <v>29318.344000000005</v>
      </c>
      <c r="E24" s="50">
        <f t="shared" si="1"/>
        <v>7881.25310227</v>
      </c>
      <c r="F24" s="50">
        <f t="shared" si="1"/>
        <v>5281.059056</v>
      </c>
      <c r="G24" s="50">
        <f t="shared" si="1"/>
        <v>2990.583203</v>
      </c>
      <c r="H24" s="50">
        <f t="shared" si="1"/>
        <v>10837.001175000001</v>
      </c>
      <c r="I24" s="50">
        <f t="shared" si="1"/>
        <v>2325.3676830000004</v>
      </c>
      <c r="J24" s="50">
        <f t="shared" si="1"/>
        <v>3589.2690000000002</v>
      </c>
      <c r="K24" s="50">
        <f t="shared" si="1"/>
        <v>2005.4434149999997</v>
      </c>
      <c r="L24" s="50">
        <f>SUM(B24:K24)</f>
        <v>87813.83063427001</v>
      </c>
      <c r="M24" s="19"/>
      <c r="N24" s="19"/>
    </row>
    <row r="25" spans="1:12" ht="9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42"/>
      <c r="B26" s="42" t="str">
        <f>LEFT(A4,LEN(A4)-5)</f>
        <v>Enero-setiembre 2009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9" customHeight="1">
      <c r="A27" s="44"/>
      <c r="B27" s="35"/>
      <c r="C27" s="35"/>
      <c r="D27" s="43"/>
      <c r="E27" s="43"/>
      <c r="F27" s="43"/>
      <c r="G27" s="43"/>
      <c r="H27" s="43"/>
      <c r="I27" s="43"/>
      <c r="J27" s="43"/>
      <c r="K27" s="43"/>
      <c r="L27" s="35"/>
    </row>
    <row r="28" spans="1:23" ht="12.75">
      <c r="A28" s="45" t="s">
        <v>3</v>
      </c>
      <c r="B28" s="46"/>
      <c r="C28" s="46">
        <v>368.738</v>
      </c>
      <c r="D28" s="46">
        <v>8280.072</v>
      </c>
      <c r="E28" s="31">
        <v>598.7175709500003</v>
      </c>
      <c r="F28" s="46">
        <v>73.139427</v>
      </c>
      <c r="G28" s="31">
        <v>67.529847</v>
      </c>
      <c r="H28" s="46">
        <v>759.440963</v>
      </c>
      <c r="I28" s="46">
        <v>292.118876</v>
      </c>
      <c r="J28" s="46">
        <v>63.165</v>
      </c>
      <c r="K28" s="46">
        <v>251.815448</v>
      </c>
      <c r="L28" s="47">
        <f>SUM(B28:K28)</f>
        <v>10754.73713195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2.75">
      <c r="A29" s="45" t="s">
        <v>4</v>
      </c>
      <c r="B29" s="46">
        <v>421.644</v>
      </c>
      <c r="C29" s="46"/>
      <c r="D29" s="46">
        <v>638.258</v>
      </c>
      <c r="E29" s="31">
        <v>237.43315653000016</v>
      </c>
      <c r="F29" s="46">
        <v>65.509996</v>
      </c>
      <c r="G29" s="31">
        <v>7.584167</v>
      </c>
      <c r="H29" s="46">
        <v>43.813155</v>
      </c>
      <c r="I29" s="46">
        <v>24.592028</v>
      </c>
      <c r="J29" s="46">
        <v>229.554</v>
      </c>
      <c r="K29" s="46">
        <v>8.065707999999999</v>
      </c>
      <c r="L29" s="47">
        <f aca="true" t="shared" si="2" ref="L29:L40">SUM(B29:K29)</f>
        <v>1676.4542105300004</v>
      </c>
      <c r="M29" s="1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2.75">
      <c r="A30" s="45" t="s">
        <v>5</v>
      </c>
      <c r="B30" s="46">
        <v>7766.704</v>
      </c>
      <c r="C30" s="46">
        <v>1235.054</v>
      </c>
      <c r="D30" s="46"/>
      <c r="E30" s="31">
        <v>1788.97352904</v>
      </c>
      <c r="F30" s="46">
        <v>370.598533</v>
      </c>
      <c r="G30" s="31">
        <v>24.796459000000002</v>
      </c>
      <c r="H30" s="46">
        <v>1685.136938</v>
      </c>
      <c r="I30" s="46">
        <v>444.156829</v>
      </c>
      <c r="J30" s="46">
        <v>332.067</v>
      </c>
      <c r="K30" s="46">
        <v>773.861383</v>
      </c>
      <c r="L30" s="47">
        <f t="shared" si="2"/>
        <v>14421.34867104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2.75">
      <c r="A31" s="45" t="s">
        <v>6</v>
      </c>
      <c r="B31" s="46">
        <v>3237.156</v>
      </c>
      <c r="C31" s="46">
        <v>55.891</v>
      </c>
      <c r="D31" s="46">
        <v>1808.779</v>
      </c>
      <c r="E31" s="46"/>
      <c r="F31" s="46">
        <v>459.90923200000003</v>
      </c>
      <c r="G31" s="31">
        <v>613.4841819999999</v>
      </c>
      <c r="H31" s="46">
        <v>703.307976</v>
      </c>
      <c r="I31" s="46">
        <v>260.090989</v>
      </c>
      <c r="J31" s="46">
        <v>542.259</v>
      </c>
      <c r="K31" s="46">
        <v>58.893750999999995</v>
      </c>
      <c r="L31" s="47">
        <f t="shared" si="2"/>
        <v>7739.77113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2.75">
      <c r="A32" s="48" t="s">
        <v>7</v>
      </c>
      <c r="B32" s="46">
        <v>677.326</v>
      </c>
      <c r="C32" s="46">
        <v>227.905</v>
      </c>
      <c r="D32" s="46">
        <v>1308.517</v>
      </c>
      <c r="E32" s="31">
        <v>423.03985589999985</v>
      </c>
      <c r="F32" s="46"/>
      <c r="G32" s="31">
        <v>520.2143820000001</v>
      </c>
      <c r="H32" s="46">
        <v>1806.090119</v>
      </c>
      <c r="I32" s="46">
        <v>5.253745</v>
      </c>
      <c r="J32" s="46">
        <v>476.484</v>
      </c>
      <c r="K32" s="46">
        <v>9.628971</v>
      </c>
      <c r="L32" s="47">
        <f t="shared" si="2"/>
        <v>5454.459072900001</v>
      </c>
      <c r="M32" s="1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2.75">
      <c r="A33" s="45" t="s">
        <v>9</v>
      </c>
      <c r="B33" s="46">
        <v>39.037</v>
      </c>
      <c r="C33" s="46">
        <v>0.42</v>
      </c>
      <c r="D33" s="46">
        <v>215.795</v>
      </c>
      <c r="E33" s="31">
        <v>25.057879530000005</v>
      </c>
      <c r="F33" s="31">
        <v>27.648733</v>
      </c>
      <c r="G33" s="31">
        <v>7.690729999999999</v>
      </c>
      <c r="H33" s="46">
        <v>177.780244</v>
      </c>
      <c r="I33" s="46">
        <v>0.018414</v>
      </c>
      <c r="J33" s="46">
        <v>7.425</v>
      </c>
      <c r="K33" s="46">
        <v>23.001789000000002</v>
      </c>
      <c r="L33" s="47">
        <f t="shared" si="2"/>
        <v>523.8747895299999</v>
      </c>
      <c r="M33" s="1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2.75">
      <c r="A34" s="45" t="s">
        <v>20</v>
      </c>
      <c r="B34" s="46">
        <v>346.821</v>
      </c>
      <c r="C34" s="46">
        <v>20.087</v>
      </c>
      <c r="D34" s="46">
        <v>445.43</v>
      </c>
      <c r="E34" s="31">
        <v>331.8569835600001</v>
      </c>
      <c r="F34" s="31">
        <v>893.6699</v>
      </c>
      <c r="G34" s="46"/>
      <c r="H34" s="46">
        <v>347.194472</v>
      </c>
      <c r="I34" s="46">
        <v>20.915461999999998</v>
      </c>
      <c r="J34" s="46">
        <v>390.607</v>
      </c>
      <c r="K34" s="46">
        <v>8.958924999999999</v>
      </c>
      <c r="L34" s="47">
        <f t="shared" si="2"/>
        <v>2805.54074256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2.75">
      <c r="A35" s="45" t="s">
        <v>10</v>
      </c>
      <c r="B35" s="46">
        <v>644.374</v>
      </c>
      <c r="C35" s="46">
        <v>22.638</v>
      </c>
      <c r="D35" s="46">
        <v>1877.924</v>
      </c>
      <c r="E35" s="31">
        <v>1108.1550594300004</v>
      </c>
      <c r="F35" s="31">
        <v>379.44603600000005</v>
      </c>
      <c r="G35" s="31">
        <v>58.369749</v>
      </c>
      <c r="H35" s="46"/>
      <c r="I35" s="46">
        <v>6.957165</v>
      </c>
      <c r="J35" s="46">
        <v>181.528</v>
      </c>
      <c r="K35" s="46">
        <v>93.804627</v>
      </c>
      <c r="L35" s="47">
        <f t="shared" si="2"/>
        <v>4373.1966364300015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2.75">
      <c r="A36" s="45" t="s">
        <v>11</v>
      </c>
      <c r="B36" s="46">
        <v>562.082</v>
      </c>
      <c r="C36" s="46">
        <v>13.843</v>
      </c>
      <c r="D36" s="46">
        <v>1133.225</v>
      </c>
      <c r="E36" s="31">
        <v>65.84716039999998</v>
      </c>
      <c r="F36" s="31">
        <v>4.834645999999999</v>
      </c>
      <c r="G36" s="31">
        <v>1.21501</v>
      </c>
      <c r="H36" s="46">
        <v>61.088641</v>
      </c>
      <c r="I36" s="46"/>
      <c r="J36" s="46">
        <v>2.623</v>
      </c>
      <c r="K36" s="46">
        <v>64.62501999999999</v>
      </c>
      <c r="L36" s="47">
        <f t="shared" si="2"/>
        <v>1909.3834773999997</v>
      </c>
      <c r="M36" s="1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2.75">
      <c r="A37" s="45" t="s">
        <v>12</v>
      </c>
      <c r="B37" s="46">
        <v>603.319</v>
      </c>
      <c r="C37" s="46">
        <v>202.43</v>
      </c>
      <c r="D37" s="46">
        <v>947.605</v>
      </c>
      <c r="E37" s="31">
        <v>871.5738947299989</v>
      </c>
      <c r="F37" s="31">
        <v>565.36264</v>
      </c>
      <c r="G37" s="31">
        <v>607.781282</v>
      </c>
      <c r="H37" s="46">
        <v>392.531558</v>
      </c>
      <c r="I37" s="46">
        <v>79.138782</v>
      </c>
      <c r="J37" s="46"/>
      <c r="K37" s="46">
        <v>38.020523000000004</v>
      </c>
      <c r="L37" s="47">
        <f t="shared" si="2"/>
        <v>4307.762679729999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2.75">
      <c r="A38" s="45" t="s">
        <v>13</v>
      </c>
      <c r="B38" s="46">
        <v>1265.786</v>
      </c>
      <c r="C38" s="46">
        <v>1.857</v>
      </c>
      <c r="D38" s="46">
        <v>972.805</v>
      </c>
      <c r="E38" s="31">
        <v>102.00849725000005</v>
      </c>
      <c r="F38" s="31">
        <v>6.925053</v>
      </c>
      <c r="G38" s="31">
        <v>4.90686</v>
      </c>
      <c r="H38" s="46">
        <v>63.822745000000005</v>
      </c>
      <c r="I38" s="46">
        <v>487.784926</v>
      </c>
      <c r="J38" s="46">
        <v>9.919</v>
      </c>
      <c r="K38" s="46"/>
      <c r="L38" s="47">
        <f t="shared" si="2"/>
        <v>2915.8150812499994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2.75">
      <c r="A39" s="45" t="s">
        <v>14</v>
      </c>
      <c r="B39" s="46">
        <v>680.58</v>
      </c>
      <c r="C39" s="46">
        <v>239.952</v>
      </c>
      <c r="D39" s="46">
        <v>2580.195</v>
      </c>
      <c r="E39" s="31">
        <v>612.1159714899999</v>
      </c>
      <c r="F39" s="31">
        <v>3514.437812</v>
      </c>
      <c r="G39" s="31">
        <v>374.883809</v>
      </c>
      <c r="H39" s="46">
        <v>1004.2966829999999</v>
      </c>
      <c r="I39" s="46">
        <v>107.756761</v>
      </c>
      <c r="J39" s="46">
        <v>452.711</v>
      </c>
      <c r="K39" s="46">
        <v>137.508766</v>
      </c>
      <c r="L39" s="47">
        <f t="shared" si="2"/>
        <v>9704.437802490002</v>
      </c>
      <c r="M39" s="1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13" s="2" customFormat="1" ht="15" customHeight="1">
      <c r="A40" s="49" t="s">
        <v>38</v>
      </c>
      <c r="B40" s="50">
        <f>SUM(B28:B39)</f>
        <v>16244.829000000002</v>
      </c>
      <c r="C40" s="50">
        <f aca="true" t="shared" si="3" ref="C40:K40">SUM(C28:C39)</f>
        <v>2388.8150000000005</v>
      </c>
      <c r="D40" s="50">
        <f t="shared" si="3"/>
        <v>20208.605000000003</v>
      </c>
      <c r="E40" s="50">
        <f t="shared" si="3"/>
        <v>6164.779558809999</v>
      </c>
      <c r="F40" s="50">
        <f t="shared" si="3"/>
        <v>6361.482008</v>
      </c>
      <c r="G40" s="50">
        <f t="shared" si="3"/>
        <v>2288.456477</v>
      </c>
      <c r="H40" s="50">
        <f t="shared" si="3"/>
        <v>7044.5034940000005</v>
      </c>
      <c r="I40" s="50">
        <f>SUM(I28:I39)</f>
        <v>1728.783977</v>
      </c>
      <c r="J40" s="50">
        <f t="shared" si="3"/>
        <v>2688.3419999999996</v>
      </c>
      <c r="K40" s="50">
        <f t="shared" si="3"/>
        <v>1468.1849109999998</v>
      </c>
      <c r="L40" s="50">
        <f t="shared" si="2"/>
        <v>66586.78142581</v>
      </c>
      <c r="M40" s="7"/>
    </row>
    <row r="41" spans="1:12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5">
      <c r="A42" s="42"/>
      <c r="B42" s="42" t="str">
        <f>+CONCATENATE("Crecimiento ",RIGHT(A4,4),"/",RIGHT(B26,4))</f>
        <v>Crecimiento 2010/2009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9" customHeight="1">
      <c r="A43" s="44"/>
      <c r="B43" s="35"/>
      <c r="C43" s="35"/>
      <c r="D43" s="43"/>
      <c r="E43" s="43"/>
      <c r="F43" s="43"/>
      <c r="G43" s="43"/>
      <c r="H43" s="43"/>
      <c r="I43" s="43"/>
      <c r="J43" s="43"/>
      <c r="K43" s="43"/>
      <c r="L43" s="35"/>
    </row>
    <row r="44" spans="1:18" ht="12.75">
      <c r="A44" s="45" t="s">
        <v>3</v>
      </c>
      <c r="B44" s="51"/>
      <c r="C44" s="51">
        <f aca="true" t="shared" si="4" ref="C44:L44">+(C12/C28-1)*100</f>
        <v>12.780076910977446</v>
      </c>
      <c r="D44" s="51">
        <f t="shared" si="4"/>
        <v>57.40011681057846</v>
      </c>
      <c r="E44" s="51">
        <f t="shared" si="4"/>
        <v>30.991192155189793</v>
      </c>
      <c r="F44" s="51">
        <f>+(F12/F28-1)*100</f>
        <v>16.385003945956523</v>
      </c>
      <c r="G44" s="51">
        <f t="shared" si="4"/>
        <v>23.087052159321473</v>
      </c>
      <c r="H44" s="51">
        <f>(H12/H28-1)*100</f>
        <v>58.47603311332048</v>
      </c>
      <c r="I44" s="51">
        <f>(I12/I28-1)*100</f>
        <v>38.04050889200325</v>
      </c>
      <c r="J44" s="51">
        <f>(J12/J28-1)*100</f>
        <v>78.5688276735534</v>
      </c>
      <c r="K44" s="51">
        <f aca="true" t="shared" si="5" ref="K44:K53">+(K12/K28-1)*100</f>
        <v>67.8601743289395</v>
      </c>
      <c r="L44" s="51">
        <f t="shared" si="4"/>
        <v>53.82507307112967</v>
      </c>
      <c r="M44" s="16"/>
      <c r="O44" s="29"/>
      <c r="P44" s="29"/>
      <c r="R44" s="16"/>
    </row>
    <row r="45" spans="1:18" ht="12.75">
      <c r="A45" s="45" t="s">
        <v>4</v>
      </c>
      <c r="B45" s="51">
        <f aca="true" t="shared" si="6" ref="B45:B56">+(B13/B29-1)*100</f>
        <v>4.3513010976083955</v>
      </c>
      <c r="C45" s="51"/>
      <c r="D45" s="51">
        <f>+(D13/D29-1)*100</f>
        <v>31.2602427231621</v>
      </c>
      <c r="E45" s="51">
        <f>+(E13/E29-1)*100</f>
        <v>-2.3452712002744014</v>
      </c>
      <c r="F45" s="51">
        <f>+(F13/F29-1)*100</f>
        <v>15.981767118410461</v>
      </c>
      <c r="G45" s="51">
        <f>+(G13/G29-1)*100</f>
        <v>20.183376763723683</v>
      </c>
      <c r="H45" s="51">
        <f aca="true" t="shared" si="7" ref="H45:H55">(H13/H29-1)*100</f>
        <v>53.547011165938606</v>
      </c>
      <c r="I45" s="51">
        <f aca="true" t="shared" si="8" ref="I45:J47">(I13/I29-1)*100</f>
        <v>3.8762195618840423</v>
      </c>
      <c r="J45" s="51">
        <f t="shared" si="8"/>
        <v>20.195683804246478</v>
      </c>
      <c r="K45" s="51">
        <f t="shared" si="5"/>
        <v>83.55608707877846</v>
      </c>
      <c r="L45" s="51">
        <f aca="true" t="shared" si="9" ref="L45:L55">+(L13/L29-1)*100</f>
        <v>18.003069136292304</v>
      </c>
      <c r="M45" s="16"/>
      <c r="O45" s="29"/>
      <c r="P45" s="29"/>
      <c r="R45" s="16"/>
    </row>
    <row r="46" spans="1:18" ht="12.75">
      <c r="A46" s="45" t="s">
        <v>5</v>
      </c>
      <c r="B46" s="51">
        <f t="shared" si="6"/>
        <v>35.66393157251777</v>
      </c>
      <c r="C46" s="51">
        <f aca="true" t="shared" si="10" ref="C46:C56">+(C14/C30-1)*100</f>
        <v>43.81703148202427</v>
      </c>
      <c r="D46" s="51"/>
      <c r="E46" s="51">
        <f>+(E14/E30-1)*100</f>
        <v>64.79404983661345</v>
      </c>
      <c r="F46" s="51">
        <f>+(F14/F30-1)*100</f>
        <v>100.13580679770256</v>
      </c>
      <c r="G46" s="51">
        <f>+(G14/G30-1)*100</f>
        <v>45.196812173867215</v>
      </c>
      <c r="H46" s="51">
        <f t="shared" si="7"/>
        <v>59.240128056584076</v>
      </c>
      <c r="I46" s="51">
        <f t="shared" si="8"/>
        <v>7.606452674850117</v>
      </c>
      <c r="J46" s="51">
        <f t="shared" si="8"/>
        <v>76.84985258998935</v>
      </c>
      <c r="K46" s="51">
        <f t="shared" si="5"/>
        <v>27.189747753571503</v>
      </c>
      <c r="L46" s="51">
        <f t="shared" si="9"/>
        <v>44.0333244956628</v>
      </c>
      <c r="M46" s="16"/>
      <c r="O46" s="29"/>
      <c r="P46" s="29"/>
      <c r="R46" s="16"/>
    </row>
    <row r="47" spans="1:18" ht="12.75">
      <c r="A47" s="45" t="s">
        <v>6</v>
      </c>
      <c r="B47" s="51">
        <f t="shared" si="6"/>
        <v>4.4523340858457106</v>
      </c>
      <c r="C47" s="51">
        <f t="shared" si="10"/>
        <v>35.71415791451218</v>
      </c>
      <c r="D47" s="51">
        <f aca="true" t="shared" si="11" ref="D47:D56">+(D15/D31-1)*100</f>
        <v>62.02377404868147</v>
      </c>
      <c r="E47" s="51"/>
      <c r="F47" s="51">
        <f>+(F15/F31-1)*100</f>
        <v>36.268171063806754</v>
      </c>
      <c r="G47" s="51">
        <f>+(G15/G31-1)*100</f>
        <v>-13.839929127952633</v>
      </c>
      <c r="H47" s="51">
        <f t="shared" si="7"/>
        <v>103.24569460022732</v>
      </c>
      <c r="I47" s="51">
        <f t="shared" si="8"/>
        <v>49.69883443366816</v>
      </c>
      <c r="J47" s="51">
        <f t="shared" si="8"/>
        <v>68.858239328439</v>
      </c>
      <c r="K47" s="51">
        <f t="shared" si="5"/>
        <v>46.43995081923038</v>
      </c>
      <c r="L47" s="51">
        <f t="shared" si="9"/>
        <v>33.90275333632504</v>
      </c>
      <c r="M47" s="3"/>
      <c r="O47" s="29"/>
      <c r="P47" s="29"/>
      <c r="R47" s="16"/>
    </row>
    <row r="48" spans="1:18" ht="12.75">
      <c r="A48" s="48" t="s">
        <v>7</v>
      </c>
      <c r="B48" s="51">
        <f t="shared" si="6"/>
        <v>49.56018224606762</v>
      </c>
      <c r="C48" s="51">
        <f t="shared" si="10"/>
        <v>-22.07367104714684</v>
      </c>
      <c r="D48" s="51">
        <f t="shared" si="11"/>
        <v>18.36552371883591</v>
      </c>
      <c r="E48" s="51">
        <f aca="true" t="shared" si="12" ref="E48:E56">+(E16/E32-1)*100</f>
        <v>29.606053312292737</v>
      </c>
      <c r="F48" s="51"/>
      <c r="G48" s="51">
        <f>+(G16/G32-1)*100</f>
        <v>12.531931883421056</v>
      </c>
      <c r="H48" s="51">
        <f t="shared" si="7"/>
        <v>47.46752462577422</v>
      </c>
      <c r="I48" s="51">
        <f>(I16/I32-1)*100</f>
        <v>-37.54302882991085</v>
      </c>
      <c r="J48" s="51">
        <f aca="true" t="shared" si="13" ref="J48:J55">(J16/J32-1)*100</f>
        <v>18.02159149100495</v>
      </c>
      <c r="K48" s="51">
        <f t="shared" si="5"/>
        <v>26.433457946856432</v>
      </c>
      <c r="L48" s="51">
        <f t="shared" si="9"/>
        <v>30.43162341279575</v>
      </c>
      <c r="M48" s="3"/>
      <c r="O48" s="29"/>
      <c r="P48" s="29"/>
      <c r="R48" s="16"/>
    </row>
    <row r="49" spans="1:18" ht="12.75">
      <c r="A49" s="45" t="s">
        <v>9</v>
      </c>
      <c r="B49" s="51">
        <f t="shared" si="6"/>
        <v>65.7453185439455</v>
      </c>
      <c r="C49" s="51">
        <f t="shared" si="10"/>
        <v>539.047619047619</v>
      </c>
      <c r="D49" s="51">
        <f t="shared" si="11"/>
        <v>22.921754442874033</v>
      </c>
      <c r="E49" s="51">
        <f t="shared" si="12"/>
        <v>21.867857986305882</v>
      </c>
      <c r="F49" s="51">
        <f aca="true" t="shared" si="14" ref="F49:F56">+(F17/F33-1)*100</f>
        <v>-11.680564169070596</v>
      </c>
      <c r="G49" s="51">
        <f>+(G17/G33-1)*100</f>
        <v>11.36264047756197</v>
      </c>
      <c r="H49" s="51">
        <f t="shared" si="7"/>
        <v>18.257623158622714</v>
      </c>
      <c r="I49" s="52" t="s">
        <v>61</v>
      </c>
      <c r="J49" s="51">
        <f t="shared" si="13"/>
        <v>-27.474747474747474</v>
      </c>
      <c r="K49" s="51">
        <f t="shared" si="5"/>
        <v>74.93120643789923</v>
      </c>
      <c r="L49" s="51">
        <f t="shared" si="9"/>
        <v>24.50268653415495</v>
      </c>
      <c r="M49" s="3"/>
      <c r="R49" s="16"/>
    </row>
    <row r="50" spans="1:18" ht="12.75">
      <c r="A50" s="45" t="s">
        <v>20</v>
      </c>
      <c r="B50" s="51">
        <f t="shared" si="6"/>
        <v>10.69514245100498</v>
      </c>
      <c r="C50" s="51">
        <f t="shared" si="10"/>
        <v>38.930651665256136</v>
      </c>
      <c r="D50" s="51">
        <f t="shared" si="11"/>
        <v>60.59897178007767</v>
      </c>
      <c r="E50" s="51">
        <f t="shared" si="12"/>
        <v>10.37759428189744</v>
      </c>
      <c r="F50" s="51">
        <f t="shared" si="14"/>
        <v>47.198581265856674</v>
      </c>
      <c r="G50" s="51"/>
      <c r="H50" s="51">
        <f t="shared" si="7"/>
        <v>46.75409232898156</v>
      </c>
      <c r="I50" s="51">
        <f>(I18/I34-1)*100</f>
        <v>-6.057590312850836</v>
      </c>
      <c r="J50" s="51">
        <f t="shared" si="13"/>
        <v>51.11377932295118</v>
      </c>
      <c r="K50" s="51">
        <f t="shared" si="5"/>
        <v>23.212260399545713</v>
      </c>
      <c r="L50" s="51">
        <f t="shared" si="9"/>
        <v>40.41543536150414</v>
      </c>
      <c r="M50" s="3"/>
      <c r="O50" s="29"/>
      <c r="P50" s="29"/>
      <c r="R50" s="16"/>
    </row>
    <row r="51" spans="1:18" ht="12.75">
      <c r="A51" s="45" t="s">
        <v>10</v>
      </c>
      <c r="B51" s="51">
        <f t="shared" si="6"/>
        <v>48.13167508310392</v>
      </c>
      <c r="C51" s="51">
        <f t="shared" si="10"/>
        <v>0.05300821627349794</v>
      </c>
      <c r="D51" s="51">
        <f t="shared" si="11"/>
        <v>46.28073340561174</v>
      </c>
      <c r="E51" s="51">
        <f t="shared" si="12"/>
        <v>26.61172174421931</v>
      </c>
      <c r="F51" s="51">
        <f t="shared" si="14"/>
        <v>29.48548288431716</v>
      </c>
      <c r="G51" s="51">
        <f aca="true" t="shared" si="15" ref="G51:G56">+(G19/G35-1)*100</f>
        <v>-0.7685607830864694</v>
      </c>
      <c r="H51" s="51"/>
      <c r="I51" s="51">
        <f>(I19/I35-1)*100</f>
        <v>-9.810044752424307</v>
      </c>
      <c r="J51" s="51">
        <f t="shared" si="13"/>
        <v>7.860495350579533</v>
      </c>
      <c r="K51" s="51">
        <f t="shared" si="5"/>
        <v>2.714611295240288</v>
      </c>
      <c r="L51" s="51">
        <f t="shared" si="9"/>
        <v>36.62634208045945</v>
      </c>
      <c r="M51" s="3"/>
      <c r="O51" s="29"/>
      <c r="P51" s="29"/>
      <c r="R51" s="16"/>
    </row>
    <row r="52" spans="1:18" ht="12.75">
      <c r="A52" s="45" t="s">
        <v>11</v>
      </c>
      <c r="B52" s="51">
        <f t="shared" si="6"/>
        <v>45.105162591935</v>
      </c>
      <c r="C52" s="51">
        <f t="shared" si="10"/>
        <v>13.241349418478654</v>
      </c>
      <c r="D52" s="51">
        <f t="shared" si="11"/>
        <v>64.60491076352888</v>
      </c>
      <c r="E52" s="51">
        <f t="shared" si="12"/>
        <v>24.535976998637675</v>
      </c>
      <c r="F52" s="51">
        <f t="shared" si="14"/>
        <v>49.93887866867608</v>
      </c>
      <c r="G52" s="51">
        <f t="shared" si="15"/>
        <v>12.35380778759021</v>
      </c>
      <c r="H52" s="51">
        <f t="shared" si="7"/>
        <v>6.089688588750897</v>
      </c>
      <c r="I52" s="51"/>
      <c r="J52" s="51">
        <f t="shared" si="13"/>
        <v>32.32939382386579</v>
      </c>
      <c r="K52" s="51">
        <f t="shared" si="5"/>
        <v>74.25272440921489</v>
      </c>
      <c r="L52" s="51">
        <f t="shared" si="9"/>
        <v>55.45007960222337</v>
      </c>
      <c r="M52" s="3"/>
      <c r="O52" s="29"/>
      <c r="P52" s="29"/>
      <c r="R52" s="16"/>
    </row>
    <row r="53" spans="1:18" ht="12.75">
      <c r="A53" s="45" t="s">
        <v>12</v>
      </c>
      <c r="B53" s="51">
        <f t="shared" si="6"/>
        <v>30.857970658971468</v>
      </c>
      <c r="C53" s="51">
        <f t="shared" si="10"/>
        <v>38.29224917255347</v>
      </c>
      <c r="D53" s="51">
        <f t="shared" si="11"/>
        <v>52.372032650735264</v>
      </c>
      <c r="E53" s="51">
        <f t="shared" si="12"/>
        <v>16.013103394203586</v>
      </c>
      <c r="F53" s="51">
        <f t="shared" si="14"/>
        <v>45.81773868184851</v>
      </c>
      <c r="G53" s="51">
        <f t="shared" si="15"/>
        <v>54.52041726418288</v>
      </c>
      <c r="H53" s="51">
        <f t="shared" si="7"/>
        <v>84.11922513501446</v>
      </c>
      <c r="I53" s="51">
        <f>(I21/I37-1)*100</f>
        <v>13.884231880141895</v>
      </c>
      <c r="J53" s="51"/>
      <c r="K53" s="51">
        <f t="shared" si="5"/>
        <v>27.74427379654929</v>
      </c>
      <c r="L53" s="51">
        <f t="shared" si="9"/>
        <v>42.75224214615818</v>
      </c>
      <c r="M53" s="3"/>
      <c r="O53" s="29"/>
      <c r="P53" s="29"/>
      <c r="R53" s="16"/>
    </row>
    <row r="54" spans="1:18" ht="12.75">
      <c r="A54" s="45" t="s">
        <v>13</v>
      </c>
      <c r="B54" s="51">
        <f t="shared" si="6"/>
        <v>-14.154920341985145</v>
      </c>
      <c r="C54" s="51">
        <f t="shared" si="10"/>
        <v>96.33817985998922</v>
      </c>
      <c r="D54" s="51">
        <f t="shared" si="11"/>
        <v>11.326524843108343</v>
      </c>
      <c r="E54" s="51">
        <f t="shared" si="12"/>
        <v>-7.683506071843571</v>
      </c>
      <c r="F54" s="51">
        <f t="shared" si="14"/>
        <v>12.075647652082955</v>
      </c>
      <c r="G54" s="51">
        <f t="shared" si="15"/>
        <v>511.8817329208496</v>
      </c>
      <c r="H54" s="51">
        <f t="shared" si="7"/>
        <v>133.65773753541941</v>
      </c>
      <c r="I54" s="51">
        <f>(I22/I38-1)*100</f>
        <v>68.90248838890936</v>
      </c>
      <c r="J54" s="51">
        <f t="shared" si="13"/>
        <v>65.3090029236818</v>
      </c>
      <c r="K54" s="51"/>
      <c r="L54" s="51">
        <f t="shared" si="9"/>
        <v>12.99110932499914</v>
      </c>
      <c r="M54" s="3"/>
      <c r="O54" s="29"/>
      <c r="P54" s="29"/>
      <c r="R54" s="16"/>
    </row>
    <row r="55" spans="1:18" ht="12.75">
      <c r="A55" s="45" t="s">
        <v>14</v>
      </c>
      <c r="B55" s="51">
        <f t="shared" si="6"/>
        <v>52.77145963736811</v>
      </c>
      <c r="C55" s="51">
        <f t="shared" si="10"/>
        <v>17.516419950656804</v>
      </c>
      <c r="D55" s="51">
        <f t="shared" si="11"/>
        <v>10.393284228517619</v>
      </c>
      <c r="E55" s="51">
        <f t="shared" si="12"/>
        <v>-37.67317170285066</v>
      </c>
      <c r="F55" s="51">
        <f t="shared" si="14"/>
        <v>-69.2434353708234</v>
      </c>
      <c r="G55" s="51">
        <f t="shared" si="15"/>
        <v>89.74871864898282</v>
      </c>
      <c r="H55" s="51">
        <f t="shared" si="7"/>
        <v>12.866976580465316</v>
      </c>
      <c r="I55" s="51">
        <f>(I23/I39-1)*100</f>
        <v>-20.318126488601486</v>
      </c>
      <c r="J55" s="51">
        <f t="shared" si="13"/>
        <v>-28.433813183244936</v>
      </c>
      <c r="K55" s="51">
        <f>+(K23/K39-1)*100</f>
        <v>28.314108352917657</v>
      </c>
      <c r="L55" s="51">
        <f t="shared" si="9"/>
        <v>-16.90749891290978</v>
      </c>
      <c r="M55" s="3"/>
      <c r="O55" s="29"/>
      <c r="P55" s="29"/>
      <c r="R55" s="16"/>
    </row>
    <row r="56" spans="1:18" s="2" customFormat="1" ht="15" customHeight="1">
      <c r="A56" s="49" t="s">
        <v>38</v>
      </c>
      <c r="B56" s="53">
        <f t="shared" si="6"/>
        <v>26.227786085036687</v>
      </c>
      <c r="C56" s="53">
        <f t="shared" si="10"/>
        <v>28.935141482283065</v>
      </c>
      <c r="D56" s="53">
        <f t="shared" si="11"/>
        <v>45.07851482079046</v>
      </c>
      <c r="E56" s="53">
        <f t="shared" si="12"/>
        <v>27.843226624494854</v>
      </c>
      <c r="F56" s="53">
        <f t="shared" si="14"/>
        <v>-16.983824691185067</v>
      </c>
      <c r="G56" s="53">
        <f t="shared" si="15"/>
        <v>30.681235717466528</v>
      </c>
      <c r="H56" s="53">
        <f>(H24/H40-1)*100</f>
        <v>53.836266590401685</v>
      </c>
      <c r="I56" s="53">
        <f>(I24/I40-1)*100</f>
        <v>34.50886368320385</v>
      </c>
      <c r="J56" s="53">
        <f>(J24/J40-1)*100</f>
        <v>33.51236561419644</v>
      </c>
      <c r="K56" s="53">
        <f>+(K24/K40-1)*100</f>
        <v>36.59338139049979</v>
      </c>
      <c r="L56" s="53">
        <f>+(L24/L40-1)*100</f>
        <v>31.87877346513719</v>
      </c>
      <c r="R56" s="30"/>
    </row>
    <row r="57" spans="1:12" ht="10.5" customHeight="1" thickBot="1">
      <c r="A57" s="3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2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s="11" customFormat="1" ht="12">
      <c r="A59" s="57" t="s">
        <v>52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5" sqref="P5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  <col min="16" max="16" width="11.57421875" style="0" bestFit="1" customWidth="1"/>
  </cols>
  <sheetData>
    <row r="1" spans="1:13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4" t="str">
        <f>CONCATENATE(IF(B24&gt;0,"ARGENTINA, ",""),IF(C24&gt;0,"BOLIVIA, ",""),IF(D24&gt;0,"BRASIL, ",""),IF(E24&gt;0,"CHILE, ",""),IF(F24&gt;0,"COLOMBIA, ",""),IF(G24&gt;0,"ECUADOR, ",""),IF(H24&gt;0,"MÉXICO, ",""),IF(I24&gt;0,"PARAGUAY, ",""),IF(J24&gt;0,"PERÚ",""),IF(K24&gt;0,"URUGUAY",""),IF(L24&gt;0," Y VENEZUELA",""))</f>
        <v>ARGENTINA, BOLIVIA, BRASIL, CHILE, COLOMBIA, ECUADOR, MÉXICO, PARAGUAY, PERÚURUGUAY Y VENEZUELA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6" t="str">
        <f>+Exp!A4</f>
        <v>Enero-setiembre 2009-2010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36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7.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thickBot="1">
      <c r="A7" s="38"/>
      <c r="B7" s="39" t="s">
        <v>32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thickBot="1">
      <c r="A8" s="38" t="s">
        <v>1</v>
      </c>
      <c r="B8" s="39" t="s">
        <v>40</v>
      </c>
      <c r="C8" s="39" t="s">
        <v>41</v>
      </c>
      <c r="D8" s="39" t="s">
        <v>42</v>
      </c>
      <c r="E8" s="40" t="s">
        <v>43</v>
      </c>
      <c r="F8" s="39" t="s">
        <v>50</v>
      </c>
      <c r="G8" s="39" t="s">
        <v>44</v>
      </c>
      <c r="H8" s="39" t="s">
        <v>45</v>
      </c>
      <c r="I8" s="39" t="s">
        <v>51</v>
      </c>
      <c r="J8" s="39" t="s">
        <v>47</v>
      </c>
      <c r="K8" s="39" t="s">
        <v>48</v>
      </c>
      <c r="L8" s="39" t="s">
        <v>59</v>
      </c>
      <c r="M8" s="39" t="s">
        <v>22</v>
      </c>
    </row>
    <row r="9" spans="1:13" ht="9" customHeight="1">
      <c r="A9" s="4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">
      <c r="A10" s="42"/>
      <c r="B10" s="42" t="str">
        <f>+Exp!B10</f>
        <v>Enero-setiembre 2010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9" customHeight="1">
      <c r="A11" s="4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23" s="4" customFormat="1" ht="12.75">
      <c r="A12" s="45" t="s">
        <v>3</v>
      </c>
      <c r="B12" s="59"/>
      <c r="C12" s="59">
        <v>504.809</v>
      </c>
      <c r="D12" s="59">
        <v>10596.327</v>
      </c>
      <c r="E12" s="60">
        <v>3455.903830980005</v>
      </c>
      <c r="F12" s="32">
        <v>1131.938051</v>
      </c>
      <c r="G12" s="32">
        <v>445.317805</v>
      </c>
      <c r="H12" s="59">
        <v>791.463527</v>
      </c>
      <c r="I12" s="59">
        <v>1043.906182</v>
      </c>
      <c r="J12" s="59">
        <v>756.112</v>
      </c>
      <c r="K12" s="59">
        <v>1022.618927</v>
      </c>
      <c r="L12" s="59">
        <v>610</v>
      </c>
      <c r="M12" s="59">
        <f>SUM(B12:L12)</f>
        <v>20358.396322980007</v>
      </c>
      <c r="O12" s="16"/>
      <c r="P12" s="16"/>
      <c r="Q12" s="16"/>
      <c r="R12" s="16"/>
      <c r="S12" s="16"/>
      <c r="T12" s="16"/>
      <c r="U12" s="16"/>
      <c r="V12" s="16"/>
      <c r="W12" s="16"/>
    </row>
    <row r="13" spans="1:23" s="4" customFormat="1" ht="12.75">
      <c r="A13" s="45" t="s">
        <v>4</v>
      </c>
      <c r="B13" s="59">
        <v>262.789</v>
      </c>
      <c r="C13" s="59"/>
      <c r="D13" s="59">
        <v>1595.336</v>
      </c>
      <c r="E13" s="60">
        <v>67.74228743999993</v>
      </c>
      <c r="F13" s="32">
        <v>180.13909099999998</v>
      </c>
      <c r="G13" s="32">
        <v>16.449831</v>
      </c>
      <c r="H13" s="59">
        <v>33.532959000000005</v>
      </c>
      <c r="I13" s="59">
        <v>12.014025</v>
      </c>
      <c r="J13" s="59">
        <v>221.444</v>
      </c>
      <c r="K13" s="59">
        <v>5.346007999999999</v>
      </c>
      <c r="L13" s="59">
        <v>333</v>
      </c>
      <c r="M13" s="59">
        <f aca="true" t="shared" si="0" ref="M13:M23">SUM(B13:L13)</f>
        <v>2727.79320144</v>
      </c>
      <c r="O13" s="16"/>
      <c r="P13" s="16"/>
      <c r="Q13" s="16"/>
      <c r="R13" s="16"/>
      <c r="S13" s="16"/>
      <c r="T13" s="16"/>
      <c r="U13" s="16"/>
      <c r="V13" s="16"/>
      <c r="W13" s="16"/>
    </row>
    <row r="14" spans="1:23" s="4" customFormat="1" ht="12.75">
      <c r="A14" s="45" t="s">
        <v>5</v>
      </c>
      <c r="B14" s="59">
        <v>12712.314</v>
      </c>
      <c r="C14" s="59">
        <v>707.156</v>
      </c>
      <c r="D14" s="59"/>
      <c r="E14" s="60">
        <v>3265.6728898000056</v>
      </c>
      <c r="F14" s="32">
        <v>1732.725234</v>
      </c>
      <c r="G14" s="32">
        <v>606.061459</v>
      </c>
      <c r="H14" s="59">
        <v>3159.350299</v>
      </c>
      <c r="I14" s="59">
        <v>1634.060526</v>
      </c>
      <c r="J14" s="59">
        <v>1586.357</v>
      </c>
      <c r="K14" s="59">
        <v>1101.429978</v>
      </c>
      <c r="L14" s="59">
        <v>2434</v>
      </c>
      <c r="M14" s="59">
        <f t="shared" si="0"/>
        <v>28939.127385800013</v>
      </c>
      <c r="O14" s="16"/>
      <c r="P14" s="16"/>
      <c r="Q14" s="16"/>
      <c r="R14" s="16"/>
      <c r="S14" s="16"/>
      <c r="T14" s="16"/>
      <c r="U14" s="16"/>
      <c r="V14" s="16"/>
      <c r="W14" s="16"/>
    </row>
    <row r="15" spans="1:23" s="4" customFormat="1" ht="12.75">
      <c r="A15" s="45" t="s">
        <v>6</v>
      </c>
      <c r="B15" s="59">
        <v>615.33</v>
      </c>
      <c r="C15" s="59">
        <v>240.694</v>
      </c>
      <c r="D15" s="59">
        <v>2880.803</v>
      </c>
      <c r="E15" s="59"/>
      <c r="F15" s="32">
        <v>532.8052260000001</v>
      </c>
      <c r="G15" s="32">
        <v>420.96734999999995</v>
      </c>
      <c r="H15" s="59">
        <v>1407.594104</v>
      </c>
      <c r="I15" s="59">
        <v>81.27907</v>
      </c>
      <c r="J15" s="59">
        <v>747.61</v>
      </c>
      <c r="K15" s="59">
        <v>82.548985</v>
      </c>
      <c r="L15" s="59">
        <v>451</v>
      </c>
      <c r="M15" s="59">
        <f t="shared" si="0"/>
        <v>7460.631734999999</v>
      </c>
      <c r="O15" s="16"/>
      <c r="P15" s="16"/>
      <c r="Q15" s="16"/>
      <c r="R15" s="16"/>
      <c r="S15" s="16"/>
      <c r="T15" s="16"/>
      <c r="U15" s="16"/>
      <c r="V15" s="16"/>
      <c r="W15" s="16"/>
    </row>
    <row r="16" spans="1:23" s="4" customFormat="1" ht="12.75">
      <c r="A16" s="48" t="s">
        <v>7</v>
      </c>
      <c r="B16" s="59">
        <v>97.359</v>
      </c>
      <c r="C16" s="59">
        <v>84.294</v>
      </c>
      <c r="D16" s="59">
        <v>738.672</v>
      </c>
      <c r="E16" s="60">
        <v>1042.8636131400003</v>
      </c>
      <c r="F16" s="59"/>
      <c r="G16" s="32">
        <v>1494.019249</v>
      </c>
      <c r="H16" s="59">
        <v>588.7541110000001</v>
      </c>
      <c r="I16" s="59">
        <v>6.81709</v>
      </c>
      <c r="J16" s="59">
        <v>950.747</v>
      </c>
      <c r="K16" s="59">
        <v>6.309142</v>
      </c>
      <c r="L16" s="59">
        <v>1123</v>
      </c>
      <c r="M16" s="59">
        <f t="shared" si="0"/>
        <v>6132.835205140001</v>
      </c>
      <c r="O16" s="16"/>
      <c r="P16" s="16"/>
      <c r="Q16" s="16"/>
      <c r="R16" s="16"/>
      <c r="S16" s="16"/>
      <c r="T16" s="16"/>
      <c r="U16" s="16"/>
      <c r="V16" s="16"/>
      <c r="W16" s="16"/>
    </row>
    <row r="17" spans="1:23" s="4" customFormat="1" ht="12.75">
      <c r="A17" s="45" t="s">
        <v>9</v>
      </c>
      <c r="B17" s="59">
        <v>8.43</v>
      </c>
      <c r="C17" s="59">
        <v>1.138</v>
      </c>
      <c r="D17" s="59">
        <v>41.215</v>
      </c>
      <c r="E17" s="60">
        <v>4.28438155</v>
      </c>
      <c r="F17" s="32">
        <v>5.1095180000000004</v>
      </c>
      <c r="G17" s="32">
        <v>0.30165</v>
      </c>
      <c r="H17" s="59">
        <v>13.639413000000001</v>
      </c>
      <c r="I17" s="59">
        <v>0.5766979999999999</v>
      </c>
      <c r="J17" s="59">
        <v>0.895</v>
      </c>
      <c r="K17" s="59">
        <v>0.974514</v>
      </c>
      <c r="L17" s="59">
        <v>165</v>
      </c>
      <c r="M17" s="59">
        <f t="shared" si="0"/>
        <v>241.56417455</v>
      </c>
      <c r="O17" s="16"/>
      <c r="P17" s="16"/>
      <c r="Q17" s="16"/>
      <c r="R17" s="16"/>
      <c r="S17" s="16"/>
      <c r="T17" s="16"/>
      <c r="U17" s="16"/>
      <c r="V17" s="16"/>
      <c r="W17" s="16"/>
    </row>
    <row r="18" spans="1:23" s="4" customFormat="1" ht="12.75">
      <c r="A18" s="45" t="s">
        <v>20</v>
      </c>
      <c r="B18" s="59">
        <v>117.586</v>
      </c>
      <c r="C18" s="59">
        <v>11.794</v>
      </c>
      <c r="D18" s="59">
        <v>43.042</v>
      </c>
      <c r="E18" s="60">
        <v>514.59686524</v>
      </c>
      <c r="F18" s="32">
        <v>615.153652</v>
      </c>
      <c r="G18" s="59"/>
      <c r="H18" s="59">
        <v>73.08995</v>
      </c>
      <c r="I18" s="59">
        <v>1.292433</v>
      </c>
      <c r="J18" s="59">
        <v>1020.266</v>
      </c>
      <c r="K18" s="59">
        <v>33.281185</v>
      </c>
      <c r="L18" s="59">
        <v>654</v>
      </c>
      <c r="M18" s="59">
        <f t="shared" si="0"/>
        <v>3084.10208524</v>
      </c>
      <c r="O18" s="16"/>
      <c r="P18" s="16"/>
      <c r="Q18" s="16"/>
      <c r="R18" s="16"/>
      <c r="S18" s="16"/>
      <c r="T18" s="16"/>
      <c r="U18" s="16"/>
      <c r="V18" s="16"/>
      <c r="W18" s="16"/>
    </row>
    <row r="19" spans="1:23" s="4" customFormat="1" ht="12.75">
      <c r="A19" s="45" t="s">
        <v>10</v>
      </c>
      <c r="B19" s="59">
        <v>1273.518</v>
      </c>
      <c r="C19" s="59">
        <v>90.548</v>
      </c>
      <c r="D19" s="59">
        <v>2774.978</v>
      </c>
      <c r="E19" s="60">
        <v>1521.7181999200034</v>
      </c>
      <c r="F19" s="32">
        <v>2692.647715</v>
      </c>
      <c r="G19" s="32">
        <v>542.452304</v>
      </c>
      <c r="H19" s="59"/>
      <c r="I19" s="59">
        <v>55.047117</v>
      </c>
      <c r="J19" s="59">
        <v>804.766</v>
      </c>
      <c r="K19" s="59">
        <v>121.507404</v>
      </c>
      <c r="L19" s="59">
        <v>1077</v>
      </c>
      <c r="M19" s="59">
        <f t="shared" si="0"/>
        <v>10954.182739920005</v>
      </c>
      <c r="O19" s="16"/>
      <c r="P19" s="16"/>
      <c r="Q19" s="16"/>
      <c r="R19" s="16"/>
      <c r="S19" s="16"/>
      <c r="T19" s="16"/>
      <c r="U19" s="16"/>
      <c r="V19" s="16"/>
      <c r="W19" s="16"/>
    </row>
    <row r="20" spans="1:23" s="4" customFormat="1" ht="12.75">
      <c r="A20" s="45" t="s">
        <v>11</v>
      </c>
      <c r="B20" s="59">
        <v>325.995</v>
      </c>
      <c r="C20" s="59">
        <v>22.683</v>
      </c>
      <c r="D20" s="59">
        <v>415.843</v>
      </c>
      <c r="E20" s="60">
        <v>405.0031870000003</v>
      </c>
      <c r="F20" s="32">
        <v>17.54318</v>
      </c>
      <c r="G20" s="32">
        <v>3.42008</v>
      </c>
      <c r="H20" s="59">
        <v>71.614081</v>
      </c>
      <c r="I20" s="59"/>
      <c r="J20" s="59">
        <v>150.632</v>
      </c>
      <c r="K20" s="59">
        <v>39.102639</v>
      </c>
      <c r="L20" s="59">
        <v>58</v>
      </c>
      <c r="M20" s="59">
        <f t="shared" si="0"/>
        <v>1509.8361670000002</v>
      </c>
      <c r="O20" s="16"/>
      <c r="P20" s="16"/>
      <c r="Q20" s="16"/>
      <c r="R20" s="16"/>
      <c r="S20" s="16"/>
      <c r="T20" s="16"/>
      <c r="U20" s="16"/>
      <c r="V20" s="16"/>
      <c r="W20" s="16"/>
    </row>
    <row r="21" spans="1:23" s="4" customFormat="1" ht="12.75">
      <c r="A21" s="45" t="s">
        <v>12</v>
      </c>
      <c r="B21" s="59">
        <v>76.874</v>
      </c>
      <c r="C21" s="59">
        <v>285.417</v>
      </c>
      <c r="D21" s="59">
        <v>632.128</v>
      </c>
      <c r="E21" s="60">
        <v>895.2638365999993</v>
      </c>
      <c r="F21" s="32">
        <v>557.008662</v>
      </c>
      <c r="G21" s="32">
        <v>770.660247</v>
      </c>
      <c r="H21" s="59">
        <v>230.178982</v>
      </c>
      <c r="I21" s="59">
        <v>2.6882689999999996</v>
      </c>
      <c r="J21" s="59"/>
      <c r="K21" s="59">
        <v>12.328949</v>
      </c>
      <c r="L21" s="59">
        <v>319</v>
      </c>
      <c r="M21" s="59">
        <f t="shared" si="0"/>
        <v>3781.5479455999994</v>
      </c>
      <c r="O21" s="16"/>
      <c r="P21" s="16"/>
      <c r="Q21" s="16"/>
      <c r="R21" s="16"/>
      <c r="S21" s="16"/>
      <c r="T21" s="16"/>
      <c r="U21" s="16"/>
      <c r="V21" s="16"/>
      <c r="W21" s="16"/>
    </row>
    <row r="22" spans="1:23" s="4" customFormat="1" ht="12.75">
      <c r="A22" s="45" t="s">
        <v>13</v>
      </c>
      <c r="B22" s="59">
        <v>437.04</v>
      </c>
      <c r="C22" s="59">
        <v>20.597</v>
      </c>
      <c r="D22" s="59">
        <v>1043.113</v>
      </c>
      <c r="E22" s="60">
        <v>99.15737318000005</v>
      </c>
      <c r="F22" s="32">
        <v>43.856257</v>
      </c>
      <c r="G22" s="32">
        <v>75.56857000000001</v>
      </c>
      <c r="H22" s="59">
        <v>182.80210399999999</v>
      </c>
      <c r="I22" s="59">
        <v>101.45975999999999</v>
      </c>
      <c r="J22" s="59">
        <v>57.986</v>
      </c>
      <c r="K22" s="59"/>
      <c r="L22" s="59">
        <v>247</v>
      </c>
      <c r="M22" s="59">
        <f t="shared" si="0"/>
        <v>2308.58006418</v>
      </c>
      <c r="O22" s="16"/>
      <c r="P22" s="16"/>
      <c r="Q22" s="16"/>
      <c r="R22" s="16"/>
      <c r="S22" s="16"/>
      <c r="T22" s="16"/>
      <c r="U22" s="16"/>
      <c r="V22" s="16"/>
      <c r="W22" s="16"/>
    </row>
    <row r="23" spans="1:23" s="4" customFormat="1" ht="12.75">
      <c r="A23" s="45" t="s">
        <v>14</v>
      </c>
      <c r="B23" s="59">
        <v>13.919</v>
      </c>
      <c r="C23" s="59">
        <v>199.897</v>
      </c>
      <c r="D23" s="59">
        <v>681.433</v>
      </c>
      <c r="E23" s="60">
        <v>114.64972759</v>
      </c>
      <c r="F23" s="32">
        <v>189.347184</v>
      </c>
      <c r="G23" s="32">
        <v>505.727185</v>
      </c>
      <c r="H23" s="59">
        <v>557.5949880000001</v>
      </c>
      <c r="I23" s="59">
        <v>137.356645</v>
      </c>
      <c r="J23" s="59">
        <v>69.319</v>
      </c>
      <c r="K23" s="59">
        <v>509.28532299999995</v>
      </c>
      <c r="L23" s="59"/>
      <c r="M23" s="59">
        <f t="shared" si="0"/>
        <v>2978.52905259</v>
      </c>
      <c r="O23" s="16"/>
      <c r="P23" s="16"/>
      <c r="Q23" s="16"/>
      <c r="R23" s="16"/>
      <c r="S23" s="16"/>
      <c r="T23" s="16"/>
      <c r="U23" s="16"/>
      <c r="V23" s="16"/>
      <c r="W23" s="16"/>
    </row>
    <row r="24" spans="1:15" s="5" customFormat="1" ht="15" customHeight="1">
      <c r="A24" s="49" t="s">
        <v>38</v>
      </c>
      <c r="B24" s="50">
        <f aca="true" t="shared" si="1" ref="B24:L24">SUM(B12:B23)</f>
        <v>15941.154000000002</v>
      </c>
      <c r="C24" s="50">
        <f t="shared" si="1"/>
        <v>2169.027</v>
      </c>
      <c r="D24" s="50">
        <f t="shared" si="1"/>
        <v>21442.890000000003</v>
      </c>
      <c r="E24" s="50">
        <f t="shared" si="1"/>
        <v>11386.856192440015</v>
      </c>
      <c r="F24" s="50">
        <f t="shared" si="1"/>
        <v>7698.273770000001</v>
      </c>
      <c r="G24" s="50">
        <f t="shared" si="1"/>
        <v>4880.9457299999995</v>
      </c>
      <c r="H24" s="50">
        <f t="shared" si="1"/>
        <v>7109.614518</v>
      </c>
      <c r="I24" s="50">
        <f t="shared" si="1"/>
        <v>3076.497815</v>
      </c>
      <c r="J24" s="50">
        <f t="shared" si="1"/>
        <v>6366.134</v>
      </c>
      <c r="K24" s="50">
        <f t="shared" si="1"/>
        <v>2934.7330540000003</v>
      </c>
      <c r="L24" s="50">
        <f t="shared" si="1"/>
        <v>7471</v>
      </c>
      <c r="M24" s="50">
        <f>SUM(B24:L24)</f>
        <v>90477.12607944002</v>
      </c>
      <c r="N24" s="20"/>
      <c r="O24" s="19"/>
    </row>
    <row r="25" spans="1:13" ht="9" customHeight="1">
      <c r="A25" s="3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">
      <c r="A26" s="42"/>
      <c r="B26" s="42" t="str">
        <f>+Exp!B26</f>
        <v>Enero-setiembre 2009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9" customHeight="1">
      <c r="A27" s="44"/>
      <c r="B27" s="35"/>
      <c r="C27" s="35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25" s="4" customFormat="1" ht="12.75">
      <c r="A28" s="45" t="s">
        <v>3</v>
      </c>
      <c r="B28" s="59"/>
      <c r="C28" s="59">
        <v>450.533</v>
      </c>
      <c r="D28" s="59">
        <v>7906.959</v>
      </c>
      <c r="E28" s="60">
        <v>3356.132037979995</v>
      </c>
      <c r="F28" s="59">
        <v>821.916187</v>
      </c>
      <c r="G28" s="59">
        <v>387.92476200000004</v>
      </c>
      <c r="H28" s="59">
        <v>813.0890479999999</v>
      </c>
      <c r="I28" s="59">
        <v>715.714687</v>
      </c>
      <c r="J28" s="59">
        <v>714.944</v>
      </c>
      <c r="K28" s="59">
        <v>1223.374466</v>
      </c>
      <c r="L28" s="59">
        <v>660</v>
      </c>
      <c r="M28" s="59">
        <f>SUM(B28:L28)</f>
        <v>17050.587187979996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4" customFormat="1" ht="12.75">
      <c r="A29" s="45" t="s">
        <v>4</v>
      </c>
      <c r="B29" s="59">
        <v>175.903</v>
      </c>
      <c r="C29" s="59"/>
      <c r="D29" s="59">
        <v>1270.939</v>
      </c>
      <c r="E29" s="60">
        <v>54.099885760000035</v>
      </c>
      <c r="F29" s="59">
        <v>164.710984</v>
      </c>
      <c r="G29" s="59">
        <v>6.5072280000000005</v>
      </c>
      <c r="H29" s="59">
        <v>28.199198</v>
      </c>
      <c r="I29" s="59">
        <v>13.266592000000001</v>
      </c>
      <c r="J29" s="59">
        <v>188.636</v>
      </c>
      <c r="K29" s="59">
        <v>2.069074</v>
      </c>
      <c r="L29" s="59">
        <v>240</v>
      </c>
      <c r="M29" s="59">
        <f aca="true" t="shared" si="2" ref="M29:M39">SUM(B29:L29)</f>
        <v>2144.33096176</v>
      </c>
      <c r="N29" s="1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4" customFormat="1" ht="12.75">
      <c r="A30" s="45" t="s">
        <v>5</v>
      </c>
      <c r="B30" s="59">
        <v>8356.408</v>
      </c>
      <c r="C30" s="59">
        <v>563.488</v>
      </c>
      <c r="D30" s="59"/>
      <c r="E30" s="60">
        <v>2002.7700244200078</v>
      </c>
      <c r="F30" s="59">
        <v>1608.664317</v>
      </c>
      <c r="G30" s="59">
        <v>473.81781200000006</v>
      </c>
      <c r="H30" s="59">
        <v>2527.773209</v>
      </c>
      <c r="I30" s="59">
        <v>1048.400443</v>
      </c>
      <c r="J30" s="59">
        <v>1148.97</v>
      </c>
      <c r="K30" s="59">
        <v>1086.87579</v>
      </c>
      <c r="L30" s="59">
        <v>2581</v>
      </c>
      <c r="M30" s="59">
        <f t="shared" si="2"/>
        <v>21398.167595420004</v>
      </c>
      <c r="N3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2.75">
      <c r="A31" s="45" t="s">
        <v>6</v>
      </c>
      <c r="B31" s="59">
        <v>467.152</v>
      </c>
      <c r="C31" s="59">
        <v>165.851</v>
      </c>
      <c r="D31" s="59">
        <v>1885.312</v>
      </c>
      <c r="E31" s="59"/>
      <c r="F31" s="59">
        <v>440.569946</v>
      </c>
      <c r="G31" s="59">
        <v>383.180871</v>
      </c>
      <c r="H31" s="59">
        <v>1196.98783</v>
      </c>
      <c r="I31" s="59">
        <v>66.704204</v>
      </c>
      <c r="J31" s="59">
        <v>717.845</v>
      </c>
      <c r="K31" s="59">
        <v>70.167552</v>
      </c>
      <c r="L31" s="59">
        <v>671</v>
      </c>
      <c r="M31" s="59">
        <f t="shared" si="2"/>
        <v>6064.7704029999995</v>
      </c>
      <c r="N31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4" customFormat="1" ht="12.75">
      <c r="A32" s="48" t="s">
        <v>7</v>
      </c>
      <c r="B32" s="59">
        <v>78.634</v>
      </c>
      <c r="C32" s="59">
        <v>69.49</v>
      </c>
      <c r="D32" s="59">
        <v>388.929</v>
      </c>
      <c r="E32" s="60">
        <v>932.8876528900013</v>
      </c>
      <c r="F32" s="59"/>
      <c r="G32" s="59">
        <v>1112.803284</v>
      </c>
      <c r="H32" s="59">
        <v>431.767896</v>
      </c>
      <c r="I32" s="59">
        <v>5.825556</v>
      </c>
      <c r="J32" s="59">
        <v>673.941</v>
      </c>
      <c r="K32" s="59">
        <v>5.333533</v>
      </c>
      <c r="L32" s="59">
        <v>3899</v>
      </c>
      <c r="M32" s="59">
        <f t="shared" si="2"/>
        <v>7598.611921890001</v>
      </c>
      <c r="N32" s="1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4" customFormat="1" ht="12.75">
      <c r="A33" s="45" t="s">
        <v>9</v>
      </c>
      <c r="B33" s="59">
        <v>2.115</v>
      </c>
      <c r="C33" s="59">
        <v>0.4</v>
      </c>
      <c r="D33" s="59">
        <v>33.909</v>
      </c>
      <c r="E33" s="60">
        <v>3.23394556</v>
      </c>
      <c r="F33" s="32">
        <v>6.4517359999999995</v>
      </c>
      <c r="G33" s="59">
        <v>3.02984</v>
      </c>
      <c r="H33" s="59">
        <v>8.608416</v>
      </c>
      <c r="I33" s="59">
        <v>0.379426</v>
      </c>
      <c r="J33" s="59">
        <v>0.46</v>
      </c>
      <c r="K33" s="59">
        <v>0.115008</v>
      </c>
      <c r="L33" s="59">
        <v>209</v>
      </c>
      <c r="M33" s="59">
        <f t="shared" si="2"/>
        <v>267.70237156</v>
      </c>
      <c r="N33" s="1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4" customFormat="1" ht="12.75">
      <c r="A34" s="45" t="s">
        <v>20</v>
      </c>
      <c r="B34" s="59">
        <v>91.196</v>
      </c>
      <c r="C34" s="59">
        <v>13.94</v>
      </c>
      <c r="D34" s="59">
        <v>27.838</v>
      </c>
      <c r="E34" s="60">
        <v>640.4613228699997</v>
      </c>
      <c r="F34" s="32">
        <v>530.5166820000001</v>
      </c>
      <c r="G34" s="59"/>
      <c r="H34" s="59">
        <v>79.896399</v>
      </c>
      <c r="I34" s="59">
        <v>1.539858</v>
      </c>
      <c r="J34" s="59">
        <v>665.466</v>
      </c>
      <c r="K34" s="59">
        <v>6.029344</v>
      </c>
      <c r="L34" s="59">
        <v>448</v>
      </c>
      <c r="M34" s="59">
        <f t="shared" si="2"/>
        <v>2504.88360587</v>
      </c>
      <c r="N3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4" customFormat="1" ht="12.75">
      <c r="A35" s="45" t="s">
        <v>10</v>
      </c>
      <c r="B35" s="59">
        <v>808.31</v>
      </c>
      <c r="C35" s="59">
        <v>73.531</v>
      </c>
      <c r="D35" s="59">
        <v>1960.327</v>
      </c>
      <c r="E35" s="60">
        <v>785.103252339998</v>
      </c>
      <c r="F35" s="32">
        <v>1577.081433</v>
      </c>
      <c r="G35" s="32">
        <v>422.244851</v>
      </c>
      <c r="H35" s="59"/>
      <c r="I35" s="59">
        <v>46.686271</v>
      </c>
      <c r="J35" s="59">
        <v>522.343</v>
      </c>
      <c r="K35" s="59">
        <v>63.363557</v>
      </c>
      <c r="L35" s="59">
        <v>1106</v>
      </c>
      <c r="M35" s="59">
        <f t="shared" si="2"/>
        <v>7364.9903643399975</v>
      </c>
      <c r="N3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4" customFormat="1" ht="12.75">
      <c r="A36" s="45" t="s">
        <v>11</v>
      </c>
      <c r="B36" s="59">
        <v>589.029</v>
      </c>
      <c r="C36" s="59">
        <v>20.84</v>
      </c>
      <c r="D36" s="59">
        <v>382.143</v>
      </c>
      <c r="E36" s="60">
        <v>283.71918539000023</v>
      </c>
      <c r="F36" s="32">
        <v>19.150589</v>
      </c>
      <c r="G36" s="32">
        <v>2.2931</v>
      </c>
      <c r="H36" s="59">
        <v>9.324961</v>
      </c>
      <c r="I36" s="59"/>
      <c r="J36" s="59">
        <v>140.267</v>
      </c>
      <c r="K36" s="59">
        <v>31.589855</v>
      </c>
      <c r="L36" s="59">
        <v>67</v>
      </c>
      <c r="M36" s="59">
        <f t="shared" si="2"/>
        <v>1545.3566903900003</v>
      </c>
      <c r="N36" s="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4" customFormat="1" ht="12.75">
      <c r="A37" s="45" t="s">
        <v>12</v>
      </c>
      <c r="B37" s="59">
        <v>52.7</v>
      </c>
      <c r="C37" s="59">
        <v>231.331</v>
      </c>
      <c r="D37" s="59">
        <v>347.502</v>
      </c>
      <c r="E37" s="60">
        <v>509.9191230800004</v>
      </c>
      <c r="F37" s="32">
        <v>461.879635</v>
      </c>
      <c r="G37" s="32">
        <v>469.17644</v>
      </c>
      <c r="H37" s="59">
        <v>270.758819</v>
      </c>
      <c r="I37" s="59">
        <v>1.9447560000000002</v>
      </c>
      <c r="J37" s="59"/>
      <c r="K37" s="59">
        <v>8.302674999999999</v>
      </c>
      <c r="L37" s="59">
        <v>415</v>
      </c>
      <c r="M37" s="59">
        <f t="shared" si="2"/>
        <v>2768.5144480800004</v>
      </c>
      <c r="N3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4" customFormat="1" ht="12.75">
      <c r="A38" s="45" t="s">
        <v>13</v>
      </c>
      <c r="B38" s="59">
        <v>257.598</v>
      </c>
      <c r="C38" s="59">
        <v>11.874</v>
      </c>
      <c r="D38" s="59">
        <v>905.313</v>
      </c>
      <c r="E38" s="60">
        <v>70.01860992999984</v>
      </c>
      <c r="F38" s="32">
        <v>35.635917</v>
      </c>
      <c r="G38" s="32">
        <v>40.65942</v>
      </c>
      <c r="H38" s="59">
        <v>190.660472</v>
      </c>
      <c r="I38" s="59">
        <v>61.496693</v>
      </c>
      <c r="J38" s="59">
        <v>59.75</v>
      </c>
      <c r="K38" s="59"/>
      <c r="L38" s="59">
        <v>251</v>
      </c>
      <c r="M38" s="59">
        <f t="shared" si="2"/>
        <v>1884.00611193</v>
      </c>
      <c r="N3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4" customFormat="1" ht="12.75">
      <c r="A39" s="45" t="s">
        <v>14</v>
      </c>
      <c r="B39" s="59">
        <v>7.84</v>
      </c>
      <c r="C39" s="59">
        <v>214.252</v>
      </c>
      <c r="D39" s="59">
        <v>387.925</v>
      </c>
      <c r="E39" s="60">
        <v>106.75033529999996</v>
      </c>
      <c r="F39" s="32">
        <v>444.854518</v>
      </c>
      <c r="G39" s="32">
        <v>565.7069270000001</v>
      </c>
      <c r="H39" s="59">
        <v>319.577474</v>
      </c>
      <c r="I39" s="59">
        <v>249.876294</v>
      </c>
      <c r="J39" s="59">
        <v>232.292</v>
      </c>
      <c r="K39" s="59">
        <v>325.087083</v>
      </c>
      <c r="L39" s="59"/>
      <c r="M39" s="59">
        <f t="shared" si="2"/>
        <v>2854.1616313</v>
      </c>
      <c r="N39" s="1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15" s="6" customFormat="1" ht="15" customHeight="1">
      <c r="A40" s="49" t="s">
        <v>38</v>
      </c>
      <c r="B40" s="50">
        <f aca="true" t="shared" si="3" ref="B40:J40">SUM(B28:B39)</f>
        <v>10886.885</v>
      </c>
      <c r="C40" s="50">
        <f t="shared" si="3"/>
        <v>1815.53</v>
      </c>
      <c r="D40" s="50">
        <f t="shared" si="3"/>
        <v>15497.095999999998</v>
      </c>
      <c r="E40" s="50">
        <f>SUM(E28:E39)</f>
        <v>8745.09537552</v>
      </c>
      <c r="F40" s="50">
        <f t="shared" si="3"/>
        <v>6111.431944</v>
      </c>
      <c r="G40" s="50">
        <f t="shared" si="3"/>
        <v>3867.3445350000006</v>
      </c>
      <c r="H40" s="50">
        <f t="shared" si="3"/>
        <v>5876.643722</v>
      </c>
      <c r="I40" s="50">
        <f t="shared" si="3"/>
        <v>2211.8347800000006</v>
      </c>
      <c r="J40" s="50">
        <f t="shared" si="3"/>
        <v>5064.914000000001</v>
      </c>
      <c r="K40" s="50">
        <f>SUM(K28:K39)</f>
        <v>2822.3079370000005</v>
      </c>
      <c r="L40" s="50">
        <f>SUM(L28:L39)</f>
        <v>10547</v>
      </c>
      <c r="M40" s="50">
        <f>SUM(B40:L40)</f>
        <v>73446.08329352</v>
      </c>
      <c r="N40" s="8"/>
      <c r="O40" s="23"/>
    </row>
    <row r="41" spans="1:13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">
      <c r="A42" s="42"/>
      <c r="B42" s="42" t="str">
        <f>+Exp!B42</f>
        <v>Crecimiento 2010/2009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9" customHeight="1">
      <c r="A43" s="44"/>
      <c r="B43" s="35"/>
      <c r="C43" s="35"/>
      <c r="D43" s="43"/>
      <c r="E43" s="43"/>
      <c r="F43" s="43"/>
      <c r="G43" s="43"/>
      <c r="H43" s="43"/>
      <c r="I43" s="43"/>
      <c r="J43" s="43"/>
      <c r="K43" s="43"/>
      <c r="L43" s="43"/>
      <c r="M43" s="35"/>
    </row>
    <row r="44" spans="1:14" s="4" customFormat="1" ht="12.75">
      <c r="A44" s="45" t="s">
        <v>3</v>
      </c>
      <c r="B44" s="51"/>
      <c r="C44" s="51">
        <f aca="true" t="shared" si="4" ref="C44:M44">+(C12/C28-1)*100</f>
        <v>12.047064255004635</v>
      </c>
      <c r="D44" s="51">
        <f t="shared" si="4"/>
        <v>34.01267162255426</v>
      </c>
      <c r="E44" s="51">
        <f t="shared" si="4"/>
        <v>2.972820850637947</v>
      </c>
      <c r="F44" s="51">
        <f t="shared" si="4"/>
        <v>37.719401187556855</v>
      </c>
      <c r="G44" s="51">
        <f t="shared" si="4"/>
        <v>14.794890304012087</v>
      </c>
      <c r="H44" s="51">
        <f t="shared" si="4"/>
        <v>-2.6596743681634116</v>
      </c>
      <c r="I44" s="51">
        <f aca="true" t="shared" si="5" ref="I44:I51">+(I12/I28-1)*100</f>
        <v>45.85507339183608</v>
      </c>
      <c r="J44" s="51">
        <f t="shared" si="4"/>
        <v>5.758213230686593</v>
      </c>
      <c r="K44" s="51">
        <f t="shared" si="4"/>
        <v>-16.409982763200816</v>
      </c>
      <c r="L44" s="51">
        <f>+(L12/L28-1)*100</f>
        <v>-7.57575757575758</v>
      </c>
      <c r="M44" s="51">
        <f t="shared" si="4"/>
        <v>19.39997196889436</v>
      </c>
      <c r="N44" s="16"/>
    </row>
    <row r="45" spans="1:14" s="4" customFormat="1" ht="12.75">
      <c r="A45" s="45" t="s">
        <v>4</v>
      </c>
      <c r="B45" s="51">
        <f aca="true" t="shared" si="6" ref="B45:B56">+(B13/B29-1)*100</f>
        <v>49.39426843203356</v>
      </c>
      <c r="C45" s="51"/>
      <c r="D45" s="51">
        <f>+(D13/D29-1)*100</f>
        <v>25.52419903708989</v>
      </c>
      <c r="E45" s="51">
        <f>+(E13/E29-1)*100</f>
        <v>25.217061900131977</v>
      </c>
      <c r="F45" s="51">
        <f>+(F13/F29-1)*100</f>
        <v>9.366774835125735</v>
      </c>
      <c r="G45" s="51">
        <f>+(G13/G29-1)*100</f>
        <v>152.79321701959728</v>
      </c>
      <c r="H45" s="51">
        <f>+(H13/H29-1)*100</f>
        <v>18.914584024694637</v>
      </c>
      <c r="I45" s="51">
        <f t="shared" si="5"/>
        <v>-9.441512937158247</v>
      </c>
      <c r="J45" s="51">
        <f aca="true" t="shared" si="7" ref="J45:J52">+(J13/J29-1)*100</f>
        <v>17.392226298267556</v>
      </c>
      <c r="K45" s="51">
        <f aca="true" t="shared" si="8" ref="K45:L54">+(K13/K29-1)*100</f>
        <v>158.3768391077361</v>
      </c>
      <c r="L45" s="51">
        <f t="shared" si="8"/>
        <v>38.74999999999999</v>
      </c>
      <c r="M45" s="51">
        <f aca="true" t="shared" si="9" ref="M45:M53">+(M13/M29-1)*100</f>
        <v>27.209523626945753</v>
      </c>
      <c r="N45" s="16"/>
    </row>
    <row r="46" spans="1:15" s="4" customFormat="1" ht="12.75">
      <c r="A46" s="45" t="s">
        <v>5</v>
      </c>
      <c r="B46" s="51">
        <f t="shared" si="6"/>
        <v>52.12653570768686</v>
      </c>
      <c r="C46" s="51">
        <f aca="true" t="shared" si="10" ref="C46:C56">+(C14/C30-1)*100</f>
        <v>25.496195127491596</v>
      </c>
      <c r="D46" s="51"/>
      <c r="E46" s="51">
        <f>+(E14/E30-1)*100</f>
        <v>63.05780743576528</v>
      </c>
      <c r="F46" s="51">
        <f>+(F14/F30-1)*100</f>
        <v>7.712045060548212</v>
      </c>
      <c r="G46" s="51">
        <f>+(G14/G30-1)*100</f>
        <v>27.910231243058448</v>
      </c>
      <c r="H46" s="51">
        <f>+(H14/H30-1)*100</f>
        <v>24.985512456232396</v>
      </c>
      <c r="I46" s="51">
        <f t="shared" si="5"/>
        <v>55.86225062287578</v>
      </c>
      <c r="J46" s="51">
        <f t="shared" si="7"/>
        <v>38.067747634838156</v>
      </c>
      <c r="K46" s="51">
        <f t="shared" si="8"/>
        <v>1.339084754109754</v>
      </c>
      <c r="L46" s="51">
        <f t="shared" si="8"/>
        <v>-5.695466873304921</v>
      </c>
      <c r="M46" s="51">
        <f t="shared" si="9"/>
        <v>35.24114743354965</v>
      </c>
      <c r="N46" s="16"/>
      <c r="O46" s="16"/>
    </row>
    <row r="47" spans="1:13" s="4" customFormat="1" ht="12.75">
      <c r="A47" s="45" t="s">
        <v>6</v>
      </c>
      <c r="B47" s="51">
        <f t="shared" si="6"/>
        <v>31.719440353460993</v>
      </c>
      <c r="C47" s="51">
        <f t="shared" si="10"/>
        <v>45.12664982423982</v>
      </c>
      <c r="D47" s="51">
        <f aca="true" t="shared" si="11" ref="D47:D56">+(D15/D31-1)*100</f>
        <v>52.80245391744178</v>
      </c>
      <c r="E47" s="51"/>
      <c r="F47" s="51">
        <f>+(F15/F31-1)*100</f>
        <v>20.935445287954344</v>
      </c>
      <c r="G47" s="51">
        <f>+(G15/G31-1)*100</f>
        <v>9.861264447097074</v>
      </c>
      <c r="H47" s="51">
        <f>+(H15/H31-1)*100</f>
        <v>17.59468799277599</v>
      </c>
      <c r="I47" s="51">
        <f t="shared" si="5"/>
        <v>21.849996141172756</v>
      </c>
      <c r="J47" s="51">
        <f t="shared" si="7"/>
        <v>4.1464382979612635</v>
      </c>
      <c r="K47" s="51">
        <f t="shared" si="8"/>
        <v>17.645525099692815</v>
      </c>
      <c r="L47" s="51">
        <f t="shared" si="8"/>
        <v>-32.786885245901644</v>
      </c>
      <c r="M47" s="51">
        <f t="shared" si="9"/>
        <v>23.015897375266213</v>
      </c>
    </row>
    <row r="48" spans="1:13" s="4" customFormat="1" ht="12.75">
      <c r="A48" s="48" t="s">
        <v>7</v>
      </c>
      <c r="B48" s="51">
        <f t="shared" si="6"/>
        <v>23.812854490423984</v>
      </c>
      <c r="C48" s="51">
        <f t="shared" si="10"/>
        <v>21.303784717225493</v>
      </c>
      <c r="D48" s="51">
        <f t="shared" si="11"/>
        <v>89.92463920149952</v>
      </c>
      <c r="E48" s="51">
        <f aca="true" t="shared" si="12" ref="E48:E56">+(E16/E32-1)*100</f>
        <v>11.78876790890131</v>
      </c>
      <c r="F48" s="51"/>
      <c r="G48" s="51">
        <f>+(G16/G32-1)*100</f>
        <v>34.257264557102076</v>
      </c>
      <c r="H48" s="51">
        <f>+(H16/H32-1)*100</f>
        <v>36.3589364689588</v>
      </c>
      <c r="I48" s="51">
        <f t="shared" si="5"/>
        <v>17.02041830857004</v>
      </c>
      <c r="J48" s="51">
        <f t="shared" si="7"/>
        <v>41.07273485364444</v>
      </c>
      <c r="K48" s="51">
        <f t="shared" si="8"/>
        <v>18.291983943851097</v>
      </c>
      <c r="L48" s="51">
        <f t="shared" si="8"/>
        <v>-71.19774301102846</v>
      </c>
      <c r="M48" s="51">
        <f t="shared" si="9"/>
        <v>-19.290058918884988</v>
      </c>
    </row>
    <row r="49" spans="1:13" s="4" customFormat="1" ht="12.75">
      <c r="A49" s="45" t="s">
        <v>9</v>
      </c>
      <c r="B49" s="51">
        <f t="shared" si="6"/>
        <v>298.58156028368785</v>
      </c>
      <c r="C49" s="51">
        <f t="shared" si="10"/>
        <v>184.49999999999997</v>
      </c>
      <c r="D49" s="51">
        <f t="shared" si="11"/>
        <v>21.545902267834506</v>
      </c>
      <c r="E49" s="51">
        <f t="shared" si="12"/>
        <v>32.48156069763895</v>
      </c>
      <c r="F49" s="51">
        <f aca="true" t="shared" si="13" ref="F49:F56">+(F17/F33-1)*100</f>
        <v>-20.803982060022285</v>
      </c>
      <c r="G49" s="51">
        <f>+(G17/G33-1)*100</f>
        <v>-90.04402872758958</v>
      </c>
      <c r="H49" s="51">
        <f>+(H17/H33-1)*100</f>
        <v>58.44277274704197</v>
      </c>
      <c r="I49" s="51">
        <f t="shared" si="5"/>
        <v>51.992219826790986</v>
      </c>
      <c r="J49" s="51">
        <f t="shared" si="7"/>
        <v>94.56521739130434</v>
      </c>
      <c r="K49" s="51">
        <f t="shared" si="8"/>
        <v>747.3445325542571</v>
      </c>
      <c r="L49" s="51">
        <f t="shared" si="8"/>
        <v>-21.052631578947366</v>
      </c>
      <c r="M49" s="51">
        <f t="shared" si="9"/>
        <v>-9.76390192499348</v>
      </c>
    </row>
    <row r="50" spans="1:13" s="4" customFormat="1" ht="12.75">
      <c r="A50" s="45" t="s">
        <v>20</v>
      </c>
      <c r="B50" s="51">
        <f t="shared" si="6"/>
        <v>28.937672704943207</v>
      </c>
      <c r="C50" s="51">
        <f t="shared" si="10"/>
        <v>-15.394548063127688</v>
      </c>
      <c r="D50" s="51">
        <f t="shared" si="11"/>
        <v>54.615992528198866</v>
      </c>
      <c r="E50" s="51">
        <f t="shared" si="12"/>
        <v>-19.65215589693735</v>
      </c>
      <c r="F50" s="51">
        <f t="shared" si="13"/>
        <v>15.95368682487537</v>
      </c>
      <c r="G50" s="51"/>
      <c r="H50" s="51">
        <f>+(H18/H34-1)*100</f>
        <v>-8.519093582678238</v>
      </c>
      <c r="I50" s="51">
        <f t="shared" si="5"/>
        <v>-16.068040040055642</v>
      </c>
      <c r="J50" s="51">
        <f t="shared" si="7"/>
        <v>53.316022155902765</v>
      </c>
      <c r="K50" s="51">
        <f t="shared" si="8"/>
        <v>451.9868330617726</v>
      </c>
      <c r="L50" s="51">
        <f t="shared" si="8"/>
        <v>45.98214285714286</v>
      </c>
      <c r="M50" s="51">
        <f t="shared" si="9"/>
        <v>23.12356861662741</v>
      </c>
    </row>
    <row r="51" spans="1:13" s="4" customFormat="1" ht="12.75">
      <c r="A51" s="45" t="s">
        <v>10</v>
      </c>
      <c r="B51" s="51">
        <f t="shared" si="6"/>
        <v>57.553166483156225</v>
      </c>
      <c r="C51" s="51">
        <f t="shared" si="10"/>
        <v>23.14262011940542</v>
      </c>
      <c r="D51" s="51">
        <f t="shared" si="11"/>
        <v>41.55689331422767</v>
      </c>
      <c r="E51" s="51">
        <f t="shared" si="12"/>
        <v>93.82395823536925</v>
      </c>
      <c r="F51" s="51">
        <f t="shared" si="13"/>
        <v>70.7361242518667</v>
      </c>
      <c r="G51" s="51">
        <f aca="true" t="shared" si="14" ref="G51:G56">+(G19/G35-1)*100</f>
        <v>28.46866047396752</v>
      </c>
      <c r="H51" s="51"/>
      <c r="I51" s="51">
        <f t="shared" si="5"/>
        <v>17.908575306860563</v>
      </c>
      <c r="J51" s="51">
        <f t="shared" si="7"/>
        <v>54.06849522248791</v>
      </c>
      <c r="K51" s="51">
        <f t="shared" si="8"/>
        <v>91.76228379981887</v>
      </c>
      <c r="L51" s="51">
        <f t="shared" si="8"/>
        <v>-2.622061482820981</v>
      </c>
      <c r="M51" s="51">
        <f t="shared" si="9"/>
        <v>48.73315779146503</v>
      </c>
    </row>
    <row r="52" spans="1:13" s="4" customFormat="1" ht="12.75">
      <c r="A52" s="45" t="s">
        <v>11</v>
      </c>
      <c r="B52" s="51">
        <f t="shared" si="6"/>
        <v>-44.65552629836561</v>
      </c>
      <c r="C52" s="51">
        <f t="shared" si="10"/>
        <v>8.843570057581584</v>
      </c>
      <c r="D52" s="51">
        <f t="shared" si="11"/>
        <v>8.818688292079147</v>
      </c>
      <c r="E52" s="51">
        <f t="shared" si="12"/>
        <v>42.7479028051216</v>
      </c>
      <c r="F52" s="51">
        <f t="shared" si="13"/>
        <v>-8.39352251776695</v>
      </c>
      <c r="G52" s="51">
        <f t="shared" si="14"/>
        <v>49.14657014521826</v>
      </c>
      <c r="H52" s="51">
        <f>+(H20/H36-1)*100</f>
        <v>667.9826328496173</v>
      </c>
      <c r="I52" s="51"/>
      <c r="J52" s="51">
        <f t="shared" si="7"/>
        <v>7.389478637170543</v>
      </c>
      <c r="K52" s="51">
        <f t="shared" si="8"/>
        <v>23.782268073088673</v>
      </c>
      <c r="L52" s="51">
        <f t="shared" si="8"/>
        <v>-13.432835820895528</v>
      </c>
      <c r="M52" s="51">
        <f t="shared" si="9"/>
        <v>-2.2985323460201212</v>
      </c>
    </row>
    <row r="53" spans="1:13" s="4" customFormat="1" ht="12.75">
      <c r="A53" s="45" t="s">
        <v>12</v>
      </c>
      <c r="B53" s="51">
        <f t="shared" si="6"/>
        <v>45.870967741935466</v>
      </c>
      <c r="C53" s="51">
        <f t="shared" si="10"/>
        <v>23.380351098642205</v>
      </c>
      <c r="D53" s="51">
        <f t="shared" si="11"/>
        <v>81.90629118681332</v>
      </c>
      <c r="E53" s="51">
        <f t="shared" si="12"/>
        <v>75.56977098494555</v>
      </c>
      <c r="F53" s="51">
        <f t="shared" si="13"/>
        <v>20.596064383743595</v>
      </c>
      <c r="G53" s="51">
        <f t="shared" si="14"/>
        <v>64.25808742655535</v>
      </c>
      <c r="H53" s="51">
        <f>+(H21/H37-1)*100</f>
        <v>-14.987447925011088</v>
      </c>
      <c r="I53" s="51">
        <f>+(I21/I37-1)*100</f>
        <v>38.23168562020116</v>
      </c>
      <c r="J53" s="51"/>
      <c r="K53" s="51">
        <f t="shared" si="8"/>
        <v>48.493696308719805</v>
      </c>
      <c r="L53" s="51">
        <f t="shared" si="8"/>
        <v>-23.13253012048193</v>
      </c>
      <c r="M53" s="51">
        <f t="shared" si="9"/>
        <v>36.59123029762588</v>
      </c>
    </row>
    <row r="54" spans="1:13" s="4" customFormat="1" ht="12.75">
      <c r="A54" s="45" t="s">
        <v>13</v>
      </c>
      <c r="B54" s="51">
        <f t="shared" si="6"/>
        <v>69.65970232688142</v>
      </c>
      <c r="C54" s="51">
        <f t="shared" si="10"/>
        <v>73.463028465555</v>
      </c>
      <c r="D54" s="51">
        <f t="shared" si="11"/>
        <v>15.221254969275822</v>
      </c>
      <c r="E54" s="51">
        <f t="shared" si="12"/>
        <v>41.615740842515</v>
      </c>
      <c r="F54" s="51">
        <f t="shared" si="13"/>
        <v>23.06756972186235</v>
      </c>
      <c r="G54" s="51">
        <f t="shared" si="14"/>
        <v>85.85747165109589</v>
      </c>
      <c r="H54" s="51">
        <f>+(H22/H38-1)*100</f>
        <v>-4.12165558889418</v>
      </c>
      <c r="I54" s="51">
        <f>+(I22/I38-1)*100</f>
        <v>64.98409109576019</v>
      </c>
      <c r="J54" s="51">
        <f>+(J22/J38-1)*100</f>
        <v>-2.9523012552301275</v>
      </c>
      <c r="K54" s="51"/>
      <c r="L54" s="51">
        <f t="shared" si="8"/>
        <v>-1.5936254980079667</v>
      </c>
      <c r="M54" s="51">
        <f>+(M22/M38-1)*100</f>
        <v>22.535699303812827</v>
      </c>
    </row>
    <row r="55" spans="1:13" s="4" customFormat="1" ht="12.75">
      <c r="A55" s="45" t="s">
        <v>14</v>
      </c>
      <c r="B55" s="51">
        <f t="shared" si="6"/>
        <v>77.53826530612247</v>
      </c>
      <c r="C55" s="51">
        <f t="shared" si="10"/>
        <v>-6.7000541418516635</v>
      </c>
      <c r="D55" s="51">
        <f t="shared" si="11"/>
        <v>75.66101694915253</v>
      </c>
      <c r="E55" s="51">
        <f t="shared" si="12"/>
        <v>7.3998758578138535</v>
      </c>
      <c r="F55" s="51">
        <f t="shared" si="13"/>
        <v>-57.436155790599386</v>
      </c>
      <c r="G55" s="51">
        <f t="shared" si="14"/>
        <v>-10.602617563493267</v>
      </c>
      <c r="H55" s="51">
        <f>+(H23/H39-1)*100</f>
        <v>74.47881448615495</v>
      </c>
      <c r="I55" s="51">
        <f>+(I23/I39-1)*100</f>
        <v>-45.0301415947845</v>
      </c>
      <c r="J55" s="51">
        <f>+(J23/J39-1)*100</f>
        <v>-70.15867959292615</v>
      </c>
      <c r="K55" s="51">
        <f>+(K23/K39-1)*100</f>
        <v>56.66119930086546</v>
      </c>
      <c r="L55" s="51"/>
      <c r="M55" s="51">
        <f>+(M23/M39-1)*100</f>
        <v>4.357406389537721</v>
      </c>
    </row>
    <row r="56" spans="1:13" s="6" customFormat="1" ht="15" customHeight="1">
      <c r="A56" s="49" t="s">
        <v>38</v>
      </c>
      <c r="B56" s="53">
        <f t="shared" si="6"/>
        <v>46.42529979879462</v>
      </c>
      <c r="C56" s="53">
        <f t="shared" si="10"/>
        <v>19.470733064174105</v>
      </c>
      <c r="D56" s="53">
        <f t="shared" si="11"/>
        <v>38.36714956144045</v>
      </c>
      <c r="E56" s="53">
        <f t="shared" si="12"/>
        <v>30.208484910468215</v>
      </c>
      <c r="F56" s="53">
        <f t="shared" si="13"/>
        <v>25.965139439340557</v>
      </c>
      <c r="G56" s="53">
        <f t="shared" si="14"/>
        <v>26.2092292483064</v>
      </c>
      <c r="H56" s="53">
        <f>+(H24/H40-1)*100</f>
        <v>20.980866874474803</v>
      </c>
      <c r="I56" s="53">
        <f>+(I24/I40-1)*100</f>
        <v>39.0925688852763</v>
      </c>
      <c r="J56" s="53">
        <f>+(J24/J40-1)*100</f>
        <v>25.69086069378472</v>
      </c>
      <c r="K56" s="53">
        <f>+(K24/K40-1)*100</f>
        <v>3.9834461550465328</v>
      </c>
      <c r="L56" s="53">
        <f>+(L24/L40-1)*100</f>
        <v>-29.164691381435482</v>
      </c>
      <c r="M56" s="53">
        <f>+(M24/M40-1)*100</f>
        <v>23.188496952052763</v>
      </c>
    </row>
    <row r="57" spans="1:13" ht="9" customHeight="1" thickBot="1">
      <c r="A57" s="3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2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s="11" customFormat="1" ht="12">
      <c r="A59" s="57" t="s">
        <v>52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s="11" customFormat="1" ht="12">
      <c r="A60" s="57" t="s">
        <v>57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4" sqref="D24"/>
    </sheetView>
  </sheetViews>
  <sheetFormatPr defaultColWidth="11.421875" defaultRowHeight="12.75"/>
  <cols>
    <col min="1" max="1" width="10.00390625" style="0" customWidth="1"/>
    <col min="2" max="12" width="8.00390625" style="0" customWidth="1"/>
    <col min="13" max="13" width="8.7109375" style="0" customWidth="1"/>
    <col min="14" max="14" width="9.57421875" style="0" customWidth="1"/>
  </cols>
  <sheetData>
    <row r="1" spans="1:14" ht="12.7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4" t="str">
        <f>Imp!A2</f>
        <v>ARGENTINA, BOLIVIA, BRASIL, CHILE, COLOMBIA, ECUADOR, MÉXICO, PARAGUAY, PERÚURUGUAY Y VENEZUELA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4" t="s">
        <v>62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36" t="str">
        <f>+Exp!A4</f>
        <v>Enero-setiembre 2009-2010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7.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 customHeight="1" thickBot="1">
      <c r="A6" s="38"/>
      <c r="B6" s="39" t="s">
        <v>33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 customHeight="1" thickBot="1">
      <c r="A7" s="62" t="s">
        <v>1</v>
      </c>
      <c r="B7" s="39" t="s">
        <v>40</v>
      </c>
      <c r="C7" s="39" t="s">
        <v>41</v>
      </c>
      <c r="D7" s="39" t="s">
        <v>42</v>
      </c>
      <c r="E7" s="39" t="s">
        <v>50</v>
      </c>
      <c r="F7" s="39" t="s">
        <v>58</v>
      </c>
      <c r="G7" s="40" t="s">
        <v>43</v>
      </c>
      <c r="H7" s="39" t="s">
        <v>44</v>
      </c>
      <c r="I7" s="39" t="s">
        <v>45</v>
      </c>
      <c r="J7" s="39" t="s">
        <v>51</v>
      </c>
      <c r="K7" s="39" t="s">
        <v>47</v>
      </c>
      <c r="L7" s="39" t="s">
        <v>48</v>
      </c>
      <c r="M7" s="39" t="s">
        <v>59</v>
      </c>
      <c r="N7" s="39" t="s">
        <v>22</v>
      </c>
    </row>
    <row r="8" spans="1:14" s="15" customFormat="1" ht="23.25" customHeight="1">
      <c r="A8" s="63"/>
      <c r="B8" s="63" t="s">
        <v>30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>
      <c r="A9" s="45" t="s">
        <v>3</v>
      </c>
      <c r="B9" s="65"/>
      <c r="C9" s="65">
        <f>(Exp!C12-Exp!C28)/(Exp!$L$24-Exp!$L$40)*100</f>
        <v>0.22200447898909284</v>
      </c>
      <c r="D9" s="65">
        <f>(Exp!D12-Exp!D28)/(Exp!$L$24-Exp!$L$40)*100</f>
        <v>22.39016338693835</v>
      </c>
      <c r="E9" s="65">
        <f>(Exp!F12-Exp!F28)/(Exp!$L$24-Exp!$L$40)*100</f>
        <v>0.056455788472115236</v>
      </c>
      <c r="F9" s="66" t="s">
        <v>53</v>
      </c>
      <c r="G9" s="65">
        <f>(Exp!E12-Exp!E28)/(Exp!$L$24-Exp!$L$40)*100</f>
        <v>0.8741192007320958</v>
      </c>
      <c r="H9" s="65">
        <f>(Exp!G12-Exp!G28)/(Exp!$L$24-Exp!$L$40)*100</f>
        <v>0.07344709501020218</v>
      </c>
      <c r="I9" s="65">
        <f>(Exp!H12-Exp!H28)/(Exp!$L$24-Exp!$L$40)*100</f>
        <v>2.0920993051780745</v>
      </c>
      <c r="J9" s="65">
        <f>(Exp!I12-Exp!I28)/(Exp!$L$24-Exp!$L$40)*100</f>
        <v>0.5234995496016085</v>
      </c>
      <c r="K9" s="65">
        <f>(Exp!J12-Exp!J28)/(Exp!$L$24-Exp!$L$40)*100</f>
        <v>0.23379603784128805</v>
      </c>
      <c r="L9" s="65">
        <f>(Exp!K12-Exp!K28)/(Exp!$L$24-Exp!$L$40)*100</f>
        <v>0.8050219336745825</v>
      </c>
      <c r="M9" s="66" t="s">
        <v>53</v>
      </c>
      <c r="N9" s="65">
        <f>(Exp!L12-Exp!L28)/(Exp!$L$24-Exp!$L$40)*100</f>
        <v>27.270606776437422</v>
      </c>
    </row>
    <row r="10" spans="1:14" ht="12.75">
      <c r="A10" s="45" t="s">
        <v>4</v>
      </c>
      <c r="B10" s="65">
        <f>(Exp!B13-Exp!B29)/(Exp!$L$24-Exp!$L$40)*100</f>
        <v>0.08643217349629456</v>
      </c>
      <c r="C10" s="65"/>
      <c r="D10" s="65">
        <f>(Exp!D13-Exp!D29)/(Exp!$L$24-Exp!$L$40)*100</f>
        <v>0.9399375204749661</v>
      </c>
      <c r="E10" s="65">
        <f>(Exp!F13-Exp!F29)/(Exp!$L$24-Exp!$L$40)*100</f>
        <v>0.049322234556404276</v>
      </c>
      <c r="F10" s="66" t="s">
        <v>53</v>
      </c>
      <c r="G10" s="65">
        <f>(Exp!E13-Exp!E29)/(Exp!$L$24-Exp!$L$40)*100</f>
        <v>-0.02623280977641127</v>
      </c>
      <c r="H10" s="65">
        <f>(Exp!G13-Exp!G29)/(Exp!$L$24-Exp!$L$40)*100</f>
        <v>0.007211275504981282</v>
      </c>
      <c r="I10" s="65">
        <f>(Exp!H13-Exp!H29)/(Exp!$L$24-Exp!$L$40)*100</f>
        <v>0.11052235649715168</v>
      </c>
      <c r="J10" s="65">
        <f>(Exp!I13-Exp!I29)/(Exp!$L$24-Exp!$L$40)*100</f>
        <v>0.004490690112595061</v>
      </c>
      <c r="K10" s="65">
        <f>(Exp!J13-Exp!J29)/(Exp!$L$24-Exp!$L$40)*100</f>
        <v>0.21840058665112658</v>
      </c>
      <c r="L10" s="65">
        <f>(Exp!K13-Exp!K29)/(Exp!$L$24-Exp!$L$40)*100</f>
        <v>0.031749066645184135</v>
      </c>
      <c r="M10" s="66" t="s">
        <v>53</v>
      </c>
      <c r="N10" s="65">
        <f>(Exp!L13-Exp!L29)/(Exp!$L$24-Exp!$L$40)*100</f>
        <v>1.421833094162292</v>
      </c>
    </row>
    <row r="11" spans="1:14" ht="12.75">
      <c r="A11" s="45" t="s">
        <v>5</v>
      </c>
      <c r="B11" s="65">
        <f>(Exp!B14-Exp!B30)/(Exp!$L$24-Exp!$L$40)*100</f>
        <v>13.048973377307929</v>
      </c>
      <c r="C11" s="65">
        <f>(Exp!C14-Exp!C30)/(Exp!$L$24-Exp!$L$40)*100</f>
        <v>2.5494075727884016</v>
      </c>
      <c r="D11" s="65"/>
      <c r="E11" s="65">
        <f>(Exp!F14-Exp!F30)/(Exp!$L$24-Exp!$L$40)*100</f>
        <v>1.7482497324785857</v>
      </c>
      <c r="F11" s="66" t="s">
        <v>53</v>
      </c>
      <c r="G11" s="65">
        <f>(Exp!E14-Exp!E30)/(Exp!$L$24-Exp!$L$40)*100</f>
        <v>5.460713774140698</v>
      </c>
      <c r="H11" s="65">
        <f>(Exp!G14-Exp!G30)/(Exp!$L$24-Exp!$L$40)*100</f>
        <v>0.052796829601419015</v>
      </c>
      <c r="I11" s="65">
        <f>(Exp!H14-Exp!H30)/(Exp!$L$24-Exp!$L$40)*100</f>
        <v>4.702854693539495</v>
      </c>
      <c r="J11" s="65">
        <f>(Exp!I14-Exp!I30)/(Exp!$L$24-Exp!$L$40)*100</f>
        <v>0.15915815084903656</v>
      </c>
      <c r="K11" s="65">
        <f>(Exp!J14-Exp!J30)/(Exp!$L$24-Exp!$L$40)*100</f>
        <v>1.2022066632713753</v>
      </c>
      <c r="L11" s="65">
        <f>(Exp!K14-Exp!K30)/(Exp!$L$24-Exp!$L$40)*100</f>
        <v>0.9912397900134934</v>
      </c>
      <c r="M11" s="66" t="s">
        <v>53</v>
      </c>
      <c r="N11" s="65">
        <f>(Exp!L14-Exp!L30)/(Exp!$L$24-Exp!$L$40)*100</f>
        <v>29.91560058399042</v>
      </c>
    </row>
    <row r="12" spans="1:14" ht="12.75">
      <c r="A12" s="48" t="s">
        <v>7</v>
      </c>
      <c r="B12" s="65">
        <f>(Exp!B16-Exp!B32)/(Exp!$L$24-Exp!$L$40)*100</f>
        <v>1.5813973798403103</v>
      </c>
      <c r="C12" s="65">
        <f>(Exp!C16-Exp!C32)/(Exp!$L$24-Exp!$L$40)*100</f>
        <v>-0.23699478672688148</v>
      </c>
      <c r="D12" s="65">
        <f>(Exp!D16-Exp!D32)/(Exp!$L$24-Exp!$L$40)*100</f>
        <v>1.1321215569812804</v>
      </c>
      <c r="E12" s="65"/>
      <c r="F12" s="66" t="s">
        <v>53</v>
      </c>
      <c r="G12" s="65">
        <f>(Exp!E16-Exp!E32)/(Exp!$L$24-Exp!$L$40)*100</f>
        <v>0.5900273940104869</v>
      </c>
      <c r="H12" s="65">
        <f>(Exp!G16-Exp!G32)/(Exp!$L$24-Exp!$L$40)*100</f>
        <v>0.30712187718497075</v>
      </c>
      <c r="I12" s="65">
        <f>(Exp!H16-Exp!H32)/(Exp!$L$24-Exp!$L$40)*100</f>
        <v>4.038744450916529</v>
      </c>
      <c r="J12" s="65">
        <f>(Exp!I16-Exp!I32)/(Exp!$L$24-Exp!$L$40)*100</f>
        <v>-0.009291988635019025</v>
      </c>
      <c r="K12" s="65">
        <f>(Exp!J16-Exp!J32)/(Exp!$L$24-Exp!$L$40)*100</f>
        <v>0.4045310262237329</v>
      </c>
      <c r="L12" s="65">
        <f>(Exp!K16-Exp!K32)/(Exp!$L$24-Exp!$L$40)*100</f>
        <v>0.011990691570006755</v>
      </c>
      <c r="M12" s="66" t="s">
        <v>53</v>
      </c>
      <c r="N12" s="65">
        <f>(Exp!L16-Exp!L32)/(Exp!$L$24-Exp!$L$40)*100</f>
        <v>7.819647601365409</v>
      </c>
    </row>
    <row r="13" spans="1:14" ht="12.75">
      <c r="A13" s="45" t="s">
        <v>9</v>
      </c>
      <c r="B13" s="65">
        <f>(Exp!B17-Exp!B33)/(Exp!$L$24-Exp!$L$40)*100</f>
        <v>0.12090705471098286</v>
      </c>
      <c r="C13" s="65">
        <f>(Exp!C17-Exp!C33)/(Exp!$L$24-Exp!$L$40)*100</f>
        <v>0.010665636932229309</v>
      </c>
      <c r="D13" s="65">
        <f>(Exp!D17-Exp!D33)/(Exp!$L$24-Exp!$L$40)*100</f>
        <v>0.23302343869955425</v>
      </c>
      <c r="E13" s="65">
        <f>(Exp!F17-Exp!F33)/(Exp!$L$24-Exp!$L$40)*100</f>
        <v>-0.015214210737839504</v>
      </c>
      <c r="F13" s="65"/>
      <c r="G13" s="65">
        <f>(Exp!E17-Exp!E33)/(Exp!$L$24-Exp!$L$40)*100</f>
        <v>0.025814334607638822</v>
      </c>
      <c r="H13" s="65">
        <f>(Exp!G17-Exp!G33)/(Exp!$L$24-Exp!$L$40)*100</f>
        <v>0.00411677568284772</v>
      </c>
      <c r="I13" s="65">
        <f>(Exp!H17-Exp!H33)/(Exp!$L$24-Exp!$L$40)*100</f>
        <v>0.15291078228180538</v>
      </c>
      <c r="J13" s="65">
        <f>(Exp!I17-Exp!I33)/(Exp!$L$24-Exp!$L$40)*100</f>
        <v>0.0009067157573804075</v>
      </c>
      <c r="K13" s="65">
        <f>(Exp!J17-Exp!J33)/(Exp!$L$24-Exp!$L$40)*100</f>
        <v>-0.009610379567909801</v>
      </c>
      <c r="L13" s="65">
        <f>(Exp!K17-Exp!K33)/(Exp!$L$24-Exp!$L$40)*100</f>
        <v>0.08119601472036352</v>
      </c>
      <c r="M13" s="66" t="s">
        <v>53</v>
      </c>
      <c r="N13" s="65">
        <f>(Exp!L17-Exp!L33)/(Exp!$L$24-Exp!$L$40)*100</f>
        <v>0.6047161630870523</v>
      </c>
    </row>
    <row r="14" spans="1:14" ht="12.75">
      <c r="A14" s="45" t="s">
        <v>6</v>
      </c>
      <c r="B14" s="65">
        <f>(Exp!B15-Exp!B31)/(Exp!$L$24-Exp!$L$40)*100</f>
        <v>0.6789874493839563</v>
      </c>
      <c r="C14" s="65">
        <f>(Exp!C15-Exp!C31)/(Exp!$L$24-Exp!$L$40)*100</f>
        <v>0.09403567968384685</v>
      </c>
      <c r="D14" s="65">
        <f>(Exp!D15-Exp!D31)/(Exp!$L$24-Exp!$L$40)*100</f>
        <v>5.285110469112584</v>
      </c>
      <c r="E14" s="65">
        <f>(Exp!F15-Exp!F31)/(Exp!$L$24-Exp!$L$40)*100</f>
        <v>0.7857930010051597</v>
      </c>
      <c r="F14" s="66" t="s">
        <v>53</v>
      </c>
      <c r="G14" s="65"/>
      <c r="H14" s="65">
        <f>(Exp!G15-Exp!G31)/(Exp!$L$24-Exp!$L$40)*100</f>
        <v>-0.39998859552349303</v>
      </c>
      <c r="I14" s="65">
        <f>(Exp!H15-Exp!H31)/(Exp!$L$24-Exp!$L$40)*100</f>
        <v>3.4208014400352913</v>
      </c>
      <c r="J14" s="65">
        <f>(Exp!I15-Exp!I31)/(Exp!$L$24-Exp!$L$40)*100</f>
        <v>0.6089503478819974</v>
      </c>
      <c r="K14" s="65">
        <f>(Exp!J15-Exp!J31)/(Exp!$L$24-Exp!$L$40)*100</f>
        <v>1.7590292288538434</v>
      </c>
      <c r="L14" s="65">
        <f>(Exp!K15-Exp!K31)/(Exp!$L$24-Exp!$L$40)*100</f>
        <v>0.12884611860747747</v>
      </c>
      <c r="M14" s="66" t="s">
        <v>53</v>
      </c>
      <c r="N14" s="65">
        <f>(Exp!L15-Exp!L31)/(Exp!$L$24-Exp!$L$40)*100</f>
        <v>12.361565139040653</v>
      </c>
    </row>
    <row r="15" spans="1:14" ht="12.75">
      <c r="A15" s="45" t="s">
        <v>20</v>
      </c>
      <c r="B15" s="65">
        <f>(Exp!B18-Exp!B34)/(Exp!$L$24-Exp!$L$40)*100</f>
        <v>0.17474402417278326</v>
      </c>
      <c r="C15" s="65">
        <f>(Exp!C18-Exp!C34)/(Exp!$L$24-Exp!$L$40)*100</f>
        <v>0.036839788343654235</v>
      </c>
      <c r="D15" s="65">
        <f>(Exp!D18-Exp!D34)/(Exp!$L$24-Exp!$L$40)*100</f>
        <v>1.271613389827265</v>
      </c>
      <c r="E15" s="65">
        <f>(Exp!F18-Exp!F34)/(Exp!$L$24-Exp!$L$40)*100</f>
        <v>1.9870850152450419</v>
      </c>
      <c r="F15" s="66" t="s">
        <v>53</v>
      </c>
      <c r="G15" s="65">
        <f>(Exp!E18-Exp!E34)/(Exp!$L$24-Exp!$L$40)*100</f>
        <v>0.16224003163037087</v>
      </c>
      <c r="H15" s="65"/>
      <c r="I15" s="65">
        <f>(Exp!H18-Exp!H34)/(Exp!$L$24-Exp!$L$40)*100</f>
        <v>0.7647206279396788</v>
      </c>
      <c r="J15" s="65">
        <f>(Exp!I18-Exp!I34)/(Exp!$L$24-Exp!$L$40)*100</f>
        <v>-0.005968672270732034</v>
      </c>
      <c r="K15" s="65">
        <f>(Exp!J18-Exp!J34)/(Exp!$L$24-Exp!$L$40)*100</f>
        <v>0.9405640795350309</v>
      </c>
      <c r="L15" s="65">
        <f>(Exp!K18-Exp!K34)/(Exp!$L$24-Exp!$L$40)*100</f>
        <v>0.00979678795473462</v>
      </c>
      <c r="M15" s="66" t="s">
        <v>53</v>
      </c>
      <c r="N15" s="65">
        <f>(Exp!L18-Exp!L34)/(Exp!$L$24-Exp!$L$40)*100</f>
        <v>5.341635072377827</v>
      </c>
    </row>
    <row r="16" spans="1:14" ht="12.75">
      <c r="A16" s="45" t="s">
        <v>10</v>
      </c>
      <c r="B16" s="65">
        <f>(Exp!B19-Exp!B35)/(Exp!$L$24-Exp!$L$40)*100</f>
        <v>1.4610980403078868</v>
      </c>
      <c r="C16" s="65">
        <f>(Exp!C19-Exp!C35)/(Exp!$L$24-Exp!$L$40)*100</f>
        <v>5.653164451710188E-05</v>
      </c>
      <c r="D16" s="65">
        <f>(Exp!D19-Exp!D35)/(Exp!$L$24-Exp!$L$40)*100</f>
        <v>4.094384440648561</v>
      </c>
      <c r="E16" s="65">
        <f>(Exp!F19-Exp!F35)/(Exp!$L$24-Exp!$L$40)*100</f>
        <v>0.5270704133262656</v>
      </c>
      <c r="F16" s="66" t="s">
        <v>53</v>
      </c>
      <c r="G16" s="65">
        <f>(Exp!E19-Exp!E35)/(Exp!$L$24-Exp!$L$40)*100</f>
        <v>1.389261116860595</v>
      </c>
      <c r="H16" s="65">
        <f>(Exp!G19-Exp!G35)/(Exp!$L$24-Exp!$L$40)*100</f>
        <v>-0.0021133742876575518</v>
      </c>
      <c r="I16" s="65"/>
      <c r="J16" s="65">
        <f>(Exp!I19-Exp!I35)/(Exp!$L$24-Exp!$L$40)*100</f>
        <v>-0.0032152419928813767</v>
      </c>
      <c r="K16" s="65">
        <f>(Exp!J19-Exp!J35)/(Exp!$L$24-Exp!$L$40)*100</f>
        <v>0.06722083630122794</v>
      </c>
      <c r="L16" s="65">
        <f>(Exp!K19-Exp!K35)/(Exp!$L$24-Exp!$L$40)*100</f>
        <v>0.011996161006613843</v>
      </c>
      <c r="M16" s="66" t="s">
        <v>53</v>
      </c>
      <c r="N16" s="65">
        <f>(Exp!L19-Exp!L35)/(Exp!$L$24-Exp!$L$40)*100</f>
        <v>7.5457589238151215</v>
      </c>
    </row>
    <row r="17" spans="1:14" ht="12.75">
      <c r="A17" s="45" t="s">
        <v>11</v>
      </c>
      <c r="B17" s="65">
        <f>(Exp!B20-Exp!B36)/(Exp!$L$24-Exp!$L$40)*100</f>
        <v>1.1943628975946257</v>
      </c>
      <c r="C17" s="65">
        <f>(Exp!C20-Exp!C36)/(Exp!$L$24-Exp!$L$40)*100</f>
        <v>0.008635208699989542</v>
      </c>
      <c r="D17" s="65">
        <f>(Exp!D20-Exp!D36)/(Exp!$L$24-Exp!$L$40)*100</f>
        <v>3.4489909210189005</v>
      </c>
      <c r="E17" s="65">
        <f>(Exp!F20-Exp!F36)/(Exp!$L$24-Exp!$L$40)*100</f>
        <v>0.01137401612579179</v>
      </c>
      <c r="F17" s="66" t="s">
        <v>53</v>
      </c>
      <c r="G17" s="65">
        <f>(Exp!E20-Exp!E36)/(Exp!$L$24-Exp!$L$40)*100</f>
        <v>0.0761115874907427</v>
      </c>
      <c r="H17" s="65">
        <f>(Exp!G20-Exp!G36)/(Exp!$L$24-Exp!$L$40)*100</f>
        <v>0.000707116653501598</v>
      </c>
      <c r="I17" s="65">
        <f>(Exp!H20-Exp!H36)/(Exp!$L$24-Exp!$L$40)*100</f>
        <v>0.017525318585106777</v>
      </c>
      <c r="J17" s="65"/>
      <c r="K17" s="65">
        <f>(Exp!J20-Exp!J36)/(Exp!$L$24-Exp!$L$40)*100</f>
        <v>0.0039949028792095635</v>
      </c>
      <c r="L17" s="65">
        <f>(Exp!K20-Exp!K36)/(Exp!$L$24-Exp!$L$40)*100</f>
        <v>0.22605986130599495</v>
      </c>
      <c r="M17" s="66" t="s">
        <v>53</v>
      </c>
      <c r="N17" s="65">
        <f>(Exp!L20-Exp!L36)/(Exp!$L$24-Exp!$L$40)*100</f>
        <v>4.987761830353863</v>
      </c>
    </row>
    <row r="18" spans="1:14" ht="12.75">
      <c r="A18" s="45" t="s">
        <v>12</v>
      </c>
      <c r="B18" s="65">
        <f>(Exp!B21-Exp!B37)/(Exp!$L$24-Exp!$L$40)*100</f>
        <v>0.8770507769200507</v>
      </c>
      <c r="C18" s="65">
        <f>(Exp!C21-Exp!C37)/(Exp!$L$24-Exp!$L$40)*100</f>
        <v>0.36517086872869026</v>
      </c>
      <c r="D18" s="65">
        <f>(Exp!D21-Exp!D37)/(Exp!$L$24-Exp!$L$40)*100</f>
        <v>2.3379603784128804</v>
      </c>
      <c r="E18" s="65">
        <f>(Exp!F21-Exp!F37)/(Exp!$L$24-Exp!$L$40)*100</f>
        <v>1.2203126984638133</v>
      </c>
      <c r="F18" s="66" t="s">
        <v>53</v>
      </c>
      <c r="G18" s="65">
        <f>(Exp!E21-Exp!E37)/(Exp!$L$24-Exp!$L$40)*100</f>
        <v>0.6574914277975956</v>
      </c>
      <c r="H18" s="65">
        <f>(Exp!G21-Exp!G37)/(Exp!$L$24-Exp!$L$40)*100</f>
        <v>1.5610501852887542</v>
      </c>
      <c r="I18" s="65">
        <f>(Exp!H21-Exp!H37)/(Exp!$L$24-Exp!$L$40)*100</f>
        <v>1.5555365315137695</v>
      </c>
      <c r="J18" s="65">
        <f>(Exp!I21-Exp!I37)/(Exp!$L$24-Exp!$L$40)*100</f>
        <v>0.051763256833742166</v>
      </c>
      <c r="K18" s="65"/>
      <c r="L18" s="65">
        <f>(Exp!K21-Exp!K37)/(Exp!$L$24-Exp!$L$40)*100</f>
        <v>0.04969375581320034</v>
      </c>
      <c r="M18" s="66" t="s">
        <v>53</v>
      </c>
      <c r="N18" s="65">
        <f>(Exp!L21-Exp!L37)/(Exp!$L$24-Exp!$L$40)*100</f>
        <v>8.676029879772496</v>
      </c>
    </row>
    <row r="19" spans="1:14" ht="12.75">
      <c r="A19" s="45" t="s">
        <v>13</v>
      </c>
      <c r="B19" s="65">
        <f>(Exp!B22-Exp!B38)/(Exp!$L$24-Exp!$L$40)*100</f>
        <v>-0.8440692733146898</v>
      </c>
      <c r="C19" s="65">
        <f>(Exp!C22-Exp!C38)/(Exp!$L$24-Exp!$L$40)*100</f>
        <v>0.008427926003426782</v>
      </c>
      <c r="D19" s="65">
        <f>(Exp!D22-Exp!D38)/(Exp!$L$24-Exp!$L$40)*100</f>
        <v>0.5190782709265401</v>
      </c>
      <c r="E19" s="65">
        <f>(Exp!F22-Exp!F38)/(Exp!$L$24-Exp!$L$40)*100</f>
        <v>0.003939525422434672</v>
      </c>
      <c r="F19" s="66" t="s">
        <v>53</v>
      </c>
      <c r="G19" s="65">
        <f>(Exp!E22-Exp!E38)/(Exp!$L$24-Exp!$L$40)*100</f>
        <v>-0.0369237806113738</v>
      </c>
      <c r="H19" s="65">
        <f>(Exp!G22-Exp!G38)/(Exp!$L$24-Exp!$L$40)*100</f>
        <v>0.11832695045522167</v>
      </c>
      <c r="I19" s="65">
        <f>(Exp!H22-Exp!H38)/(Exp!$L$24-Exp!$L$40)*100</f>
        <v>0.40186479129657937</v>
      </c>
      <c r="J19" s="65">
        <f>(Exp!I22-Exp!I38)/(Exp!$L$24-Exp!$L$40)*100</f>
        <v>1.5833380735088203</v>
      </c>
      <c r="K19" s="65">
        <f>(Exp!J22-Exp!J38)/(Exp!$L$24-Exp!$L$40)*100</f>
        <v>0.03051766609849003</v>
      </c>
      <c r="L19" s="65"/>
      <c r="M19" s="66" t="s">
        <v>53</v>
      </c>
      <c r="N19" s="65">
        <f>(Exp!L22-Exp!L38)/(Exp!$L$24-Exp!$L$40)*100</f>
        <v>1.78450014978545</v>
      </c>
    </row>
    <row r="20" spans="1:14" ht="12.75">
      <c r="A20" s="45" t="s">
        <v>14</v>
      </c>
      <c r="B20" s="65">
        <f>(Exp!B23-Exp!B39)/(Exp!$L$24-Exp!$L$40)*100</f>
        <v>1.6919544326342844</v>
      </c>
      <c r="C20" s="65">
        <f>(Exp!C23-Exp!C39)/(Exp!$L$24-Exp!$L$40)*100</f>
        <v>0.1980067958915769</v>
      </c>
      <c r="D20" s="65">
        <f>(Exp!D23-Exp!D39)/(Exp!$L$24-Exp!$L$40)*100</f>
        <v>1.2633267929351308</v>
      </c>
      <c r="E20" s="65">
        <f>(Exp!F23-Exp!F39)/(Exp!$L$24-Exp!$L$40)*100</f>
        <v>-11.464228735240907</v>
      </c>
      <c r="F20" s="66" t="s">
        <v>53</v>
      </c>
      <c r="G20" s="65">
        <f>(Exp!E23-Exp!E39)/(Exp!$L$24-Exp!$L$40)*100</f>
        <v>-1.0863662617227707</v>
      </c>
      <c r="H20" s="65">
        <f>(Exp!G23-Exp!G39)/(Exp!$L$24-Exp!$L$40)*100</f>
        <v>1.5850220711124894</v>
      </c>
      <c r="I20" s="65">
        <f>(Exp!H23-Exp!H39)/(Exp!$L$24-Exp!$L$40)*100</f>
        <v>0.6087639300732318</v>
      </c>
      <c r="J20" s="65">
        <f>(Exp!I23-Exp!I39)/(Exp!$L$24-Exp!$L$40)*100</f>
        <v>-0.10314271562188734</v>
      </c>
      <c r="K20" s="65">
        <f>(Exp!J23-Exp!J39)/(Exp!$L$24-Exp!$L$40)*100</f>
        <v>-0.6064102397647321</v>
      </c>
      <c r="L20" s="65">
        <f>(Exp!K23-Exp!K39)/(Exp!$L$24-Exp!$L$40)*100</f>
        <v>0.18341871551549782</v>
      </c>
      <c r="M20" s="66"/>
      <c r="N20" s="65">
        <f>(Exp!L23-Exp!L39)/(Exp!$L$24-Exp!$L$40)*100</f>
        <v>-7.7296552141880985</v>
      </c>
    </row>
    <row r="21" spans="1:14" ht="6" customHeight="1">
      <c r="A21" s="45"/>
      <c r="B21" s="35"/>
      <c r="C21" s="35"/>
      <c r="D21" s="65"/>
      <c r="E21" s="65"/>
      <c r="F21" s="65"/>
      <c r="G21" s="65"/>
      <c r="H21" s="65"/>
      <c r="I21" s="65"/>
      <c r="J21" s="65"/>
      <c r="K21" s="65"/>
      <c r="L21" s="65"/>
      <c r="M21" s="67"/>
      <c r="N21" s="65"/>
    </row>
    <row r="22" spans="1:16" ht="12.75" customHeight="1">
      <c r="A22" s="49" t="s">
        <v>38</v>
      </c>
      <c r="B22" s="65">
        <f>(Exp!B24-Exp!B40)/(Exp!$L$24-Exp!$L$40)*100</f>
        <v>20.07183833305443</v>
      </c>
      <c r="C22" s="65">
        <f>(Exp!C24-Exp!C40)/(Exp!$L$24-Exp!$L$40)*100</f>
        <v>3.2562557009785458</v>
      </c>
      <c r="D22" s="65">
        <f>(Exp!D24-Exp!D40)/(Exp!$L$24-Exp!$L$40)*100</f>
        <v>42.91571056597602</v>
      </c>
      <c r="E22" s="65">
        <f>(Exp!F24-Exp!F40)/(Exp!$L$24-Exp!$L$40)*100</f>
        <v>-5.089840520883132</v>
      </c>
      <c r="F22" s="66" t="s">
        <v>53</v>
      </c>
      <c r="G22" s="65">
        <f>(Exp!E24-Exp!E40)/(Exp!$L$24-Exp!$L$40)*100</f>
        <v>8.086256015159673</v>
      </c>
      <c r="H22" s="65">
        <f>(Exp!G24-Exp!G40)/(Exp!$L$24-Exp!$L$40)*100</f>
        <v>3.3076982066832366</v>
      </c>
      <c r="I22" s="65">
        <f>(Exp!H24-Exp!H40)/(Exp!$L$24-Exp!$L$40)*100</f>
        <v>17.86634422785672</v>
      </c>
      <c r="J22" s="65">
        <f>(Exp!I24-Exp!I40)/(Exp!$L$24-Exp!$L$40)*100</f>
        <v>2.8104881660246623</v>
      </c>
      <c r="K22" s="65">
        <f>(Exp!J24-Exp!J40)/(Exp!$L$24-Exp!$L$40)*100</f>
        <v>4.2442404083226855</v>
      </c>
      <c r="L22" s="65">
        <f>(Exp!K24-Exp!K40)/(Exp!$L$24-Exp!$L$40)*100</f>
        <v>2.5310088968271494</v>
      </c>
      <c r="M22" s="66" t="s">
        <v>53</v>
      </c>
      <c r="N22" s="65">
        <f>SUM(B22:L22)</f>
        <v>100</v>
      </c>
      <c r="P22" s="25"/>
    </row>
    <row r="23" spans="1:14" s="15" customFormat="1" ht="24.75" customHeight="1">
      <c r="A23" s="63"/>
      <c r="B23" s="63" t="s">
        <v>31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6" ht="12.75">
      <c r="A24" s="45" t="s">
        <v>3</v>
      </c>
      <c r="B24" s="65"/>
      <c r="C24" s="65">
        <f>(Imp!C12-Imp!C28)/(Imp!$M$24-Imp!$M$40)*100</f>
        <v>0.31868864803082597</v>
      </c>
      <c r="D24" s="65">
        <f>(Imp!D12-Imp!D28)/(Imp!$M$24-Imp!$M$40)*100</f>
        <v>15.790976711205065</v>
      </c>
      <c r="E24" s="65">
        <f>(Imp!F12-Imp!F28)/(Imp!$M$24-Imp!$M$40)*100</f>
        <v>1.8203340094730007</v>
      </c>
      <c r="F24" s="66" t="s">
        <v>53</v>
      </c>
      <c r="G24" s="65">
        <f>(Imp!E12-Imp!E28)/(Imp!$M$24-Imp!$M$40)*100</f>
        <v>0.5858231598272639</v>
      </c>
      <c r="H24" s="65">
        <f>(Imp!G12-Imp!G28)/(Imp!$M$24-Imp!$M$40)*100</f>
        <v>0.33699077456048804</v>
      </c>
      <c r="I24" s="65">
        <f>(Imp!H12-Imp!H28)/(Imp!$M$24-Imp!$M$40)*100</f>
        <v>-0.12697708103862138</v>
      </c>
      <c r="J24" s="65">
        <f>(Imp!I12-Imp!I28)/(Imp!$M$24-Imp!$M$40)*100</f>
        <v>1.927019379408312</v>
      </c>
      <c r="K24" s="65">
        <f>(Imp!J12-Imp!J28)/(Imp!$M$24-Imp!$M$40)*100</f>
        <v>0.24172330794703079</v>
      </c>
      <c r="L24" s="65">
        <f>(Imp!K12-Imp!K28)/(Imp!$M$24-Imp!$M$40)*100</f>
        <v>-1.1787624605462772</v>
      </c>
      <c r="M24" s="65">
        <f>(Imp!L12-Imp!L28)/(Imp!$M$24-Imp!$M$40)*100</f>
        <v>-0.2935815535695574</v>
      </c>
      <c r="N24" s="65">
        <f>(Imp!M12-Imp!M28)/(Imp!$M$24-Imp!$M$40)*100</f>
        <v>19.422234895297535</v>
      </c>
      <c r="O24" s="29"/>
      <c r="P24" s="25"/>
    </row>
    <row r="25" spans="1:14" ht="12.75">
      <c r="A25" s="45" t="s">
        <v>4</v>
      </c>
      <c r="B25" s="65">
        <f>(Imp!B13-Imp!B29)/(Imp!$M$24-Imp!$M$40)*100</f>
        <v>0.5101625372688912</v>
      </c>
      <c r="C25" s="65"/>
      <c r="D25" s="65">
        <f>(Imp!D13-Imp!D29)/(Imp!$M$24-Imp!$M$40)*100</f>
        <v>1.9047395046660736</v>
      </c>
      <c r="E25" s="65">
        <f>(Imp!F13-Imp!F29)/(Imp!$M$24-Imp!$M$40)*100</f>
        <v>0.09058815243394716</v>
      </c>
      <c r="F25" s="66" t="s">
        <v>53</v>
      </c>
      <c r="G25" s="65">
        <f>(Imp!E13-Imp!E29)/(Imp!$M$24-Imp!$M$40)*100</f>
        <v>0.08010314959268615</v>
      </c>
      <c r="H25" s="65">
        <f>(Imp!G13-Imp!G29)/(Imp!$M$24-Imp!$M$40)*100</f>
        <v>0.058379296705306824</v>
      </c>
      <c r="I25" s="65">
        <f>(Imp!H13-Imp!H29)/(Imp!$M$24-Imp!$M$40)*100</f>
        <v>0.03131787681497435</v>
      </c>
      <c r="J25" s="65">
        <f>(Imp!I13-Imp!I29)/(Imp!$M$24-Imp!$M$40)*100</f>
        <v>-0.0073546113161992</v>
      </c>
      <c r="K25" s="65">
        <f>(Imp!J13-Imp!J29)/(Imp!$M$24-Imp!$M$40)*100</f>
        <v>0.19263647219020072</v>
      </c>
      <c r="L25" s="65">
        <f>(Imp!K13-Imp!K29)/(Imp!$M$24-Imp!$M$40)*100</f>
        <v>0.019240947493298074</v>
      </c>
      <c r="M25" s="65">
        <f>(Imp!L13-Imp!L29)/(Imp!$M$24-Imp!$M$40)*100</f>
        <v>0.5460616896393767</v>
      </c>
      <c r="N25" s="65">
        <f>(Imp!M13-Imp!M29)/(Imp!$M$24-Imp!$M$40)*100</f>
        <v>3.4258750154885567</v>
      </c>
    </row>
    <row r="26" spans="1:14" ht="12.75">
      <c r="A26" s="45" t="s">
        <v>5</v>
      </c>
      <c r="B26" s="65">
        <f>(Imp!B14-Imp!B30)/(Imp!$M$24-Imp!$M$40)*100</f>
        <v>25.576273013659133</v>
      </c>
      <c r="C26" s="65">
        <f>(Imp!C14-Imp!C30)/(Imp!$M$24-Imp!$M$40)*100</f>
        <v>0.8435654927646228</v>
      </c>
      <c r="D26" s="65"/>
      <c r="E26" s="65">
        <f>(Imp!F14-Imp!F30)/(Imp!$M$24-Imp!$M$40)*100</f>
        <v>0.7284399350024783</v>
      </c>
      <c r="F26" s="66" t="s">
        <v>53</v>
      </c>
      <c r="G26" s="65">
        <f>(Imp!E14-Imp!E30)/(Imp!$M$24-Imp!$M$40)*100</f>
        <v>7.415299704514107</v>
      </c>
      <c r="H26" s="65">
        <f>(Imp!G14-Imp!G30)/(Imp!$M$24-Imp!$M$40)*100</f>
        <v>0.7764859067192824</v>
      </c>
      <c r="I26" s="65">
        <f>(Imp!H14-Imp!H30)/(Imp!$M$24-Imp!$M$40)*100</f>
        <v>3.7083876656228045</v>
      </c>
      <c r="J26" s="65">
        <f>(Imp!I14-Imp!I30)/(Imp!$M$24-Imp!$M$40)*100</f>
        <v>3.4387799406163184</v>
      </c>
      <c r="K26" s="65">
        <f>(Imp!J14-Imp!J30)/(Imp!$M$24-Imp!$M$40)*100</f>
        <v>2.568175099422559</v>
      </c>
      <c r="L26" s="65">
        <f>(Imp!K14-Imp!K30)/(Imp!$M$24-Imp!$M$40)*100</f>
        <v>0.08545682247966724</v>
      </c>
      <c r="M26" s="65">
        <f>(Imp!L14-Imp!L30)/(Imp!$M$24-Imp!$M$40)*100</f>
        <v>-0.8631297674944987</v>
      </c>
      <c r="N26" s="65">
        <f>(Imp!M14-Imp!M30)/(Imp!$M$24-Imp!$M$40)*100</f>
        <v>44.27773381330653</v>
      </c>
    </row>
    <row r="27" spans="1:14" ht="12.75">
      <c r="A27" s="48" t="s">
        <v>7</v>
      </c>
      <c r="B27" s="65">
        <f>(Imp!B16-Imp!B32)/(Imp!$M$24-Imp!$M$40)*100</f>
        <v>0.10994629181179921</v>
      </c>
      <c r="C27" s="65">
        <f>(Imp!C16-Imp!C32)/(Imp!$M$24-Imp!$M$40)*100</f>
        <v>0.08692362638087456</v>
      </c>
      <c r="D27" s="65">
        <f>(Imp!D16-Imp!D32)/(Imp!$M$24-Imp!$M$40)*100</f>
        <v>2.053561865801554</v>
      </c>
      <c r="E27" s="65"/>
      <c r="F27" s="66" t="s">
        <v>53</v>
      </c>
      <c r="G27" s="65">
        <f>(Imp!E16-Imp!E32)/(Imp!$M$24-Imp!$M$40)*100</f>
        <v>0.6457382653099721</v>
      </c>
      <c r="H27" s="65">
        <f>(Imp!G16-Imp!G32)/(Imp!$M$24-Imp!$M$40)*100</f>
        <v>2.238359505004359</v>
      </c>
      <c r="I27" s="65">
        <f>(Imp!H16-Imp!H32)/(Imp!$M$24-Imp!$M$40)*100</f>
        <v>0.9217651377740913</v>
      </c>
      <c r="J27" s="65">
        <f>(Imp!I16-Imp!I32)/(Imp!$M$24-Imp!$M$40)*100</f>
        <v>0.005821921842740754</v>
      </c>
      <c r="K27" s="65">
        <f>(Imp!J16-Imp!J32)/(Imp!$M$24-Imp!$M$40)*100</f>
        <v>1.6253027103474975</v>
      </c>
      <c r="L27" s="65">
        <f>(Imp!K16-Imp!K32)/(Imp!$M$24-Imp!$M$40)*100</f>
        <v>0.005728416117928843</v>
      </c>
      <c r="M27" s="65">
        <f>(Imp!L16-Imp!L32)/(Imp!$M$24-Imp!$M$40)*100</f>
        <v>-16.299647854181824</v>
      </c>
      <c r="N27" s="65">
        <f>(Imp!M16-Imp!M32)/(Imp!$M$24-Imp!$M$40)*100</f>
        <v>-8.606500113791004</v>
      </c>
    </row>
    <row r="28" spans="1:14" ht="12.75">
      <c r="A28" s="45" t="s">
        <v>9</v>
      </c>
      <c r="B28" s="65">
        <f>(Imp!B17-Imp!B33)/(Imp!$M$24-Imp!$M$40)*100</f>
        <v>0.0370793502158351</v>
      </c>
      <c r="C28" s="65">
        <f>(Imp!C17-Imp!C33)/(Imp!$M$24-Imp!$M$40)*100</f>
        <v>0.004333263730686666</v>
      </c>
      <c r="D28" s="65">
        <f>(Imp!D17-Imp!D33)/(Imp!$M$24-Imp!$M$40)*100</f>
        <v>0.04289813660758375</v>
      </c>
      <c r="E28" s="65">
        <f>(Imp!F17-Imp!F33)/(Imp!$M$24-Imp!$M$40)*100</f>
        <v>-0.007881008913380477</v>
      </c>
      <c r="F28" s="65"/>
      <c r="G28" s="65">
        <f>(Imp!E17-Imp!E33)/(Imp!$M$24-Imp!$M$40)*100</f>
        <v>0.00616777259739152</v>
      </c>
      <c r="H28" s="65">
        <f>(Imp!G17-Imp!G33)/(Imp!$M$24-Imp!$M$40)*100</f>
        <v>-0.016018925172658613</v>
      </c>
      <c r="I28" s="65">
        <f>(Imp!H17-Imp!H33)/(Imp!$M$24-Imp!$M$40)*100</f>
        <v>0.029540158305275656</v>
      </c>
      <c r="J28" s="65">
        <f>(Imp!I17-Imp!I33)/(Imp!$M$24-Imp!$M$40)*100</f>
        <v>0.001158308404715474</v>
      </c>
      <c r="K28" s="65">
        <f>(Imp!J17-Imp!J33)/(Imp!$M$24-Imp!$M$40)*100</f>
        <v>0.002554159516055149</v>
      </c>
      <c r="L28" s="65">
        <f>(Imp!K17-Imp!K33)/(Imp!$M$24-Imp!$M$40)*100</f>
        <v>0.0050467021356471195</v>
      </c>
      <c r="M28" s="65">
        <f>(Imp!L17-Imp!L33)/(Imp!$M$24-Imp!$M$40)*100</f>
        <v>-0.2583517671412105</v>
      </c>
      <c r="N28" s="65">
        <f>(Imp!M17-Imp!M33)/(Imp!$M$24-Imp!$M$40)*100</f>
        <v>-0.15347384971405933</v>
      </c>
    </row>
    <row r="29" spans="1:14" ht="12.75">
      <c r="A29" s="45" t="s">
        <v>6</v>
      </c>
      <c r="B29" s="65">
        <f>(Imp!B15-Imp!B31)/(Imp!$M$24-Imp!$M$40)*100</f>
        <v>0.8700465488965978</v>
      </c>
      <c r="C29" s="65">
        <f>(Imp!C15-Imp!C31)/(Imp!$M$24-Imp!$M$40)*100</f>
        <v>0.4394504842761276</v>
      </c>
      <c r="D29" s="65">
        <f>(Imp!D15-Imp!D31)/(Imp!$M$24-Imp!$M$40)*100</f>
        <v>5.845155886890244</v>
      </c>
      <c r="E29" s="65">
        <f>(Imp!F15-Imp!F31)/(Imp!$M$24-Imp!$M$40)*100</f>
        <v>0.5415715359264628</v>
      </c>
      <c r="F29" s="66" t="s">
        <v>53</v>
      </c>
      <c r="G29" s="65"/>
      <c r="H29" s="65">
        <f>(Imp!G15-Imp!G31)/(Imp!$M$24-Imp!$M$40)*100</f>
        <v>0.22186826417486868</v>
      </c>
      <c r="I29" s="65">
        <f>(Imp!H15-Imp!H31)/(Imp!$M$24-Imp!$M$40)*100</f>
        <v>1.2366023422483174</v>
      </c>
      <c r="J29" s="65">
        <f>(Imp!I15-Imp!I31)/(Imp!$M$24-Imp!$M$40)*100</f>
        <v>0.08557823606696241</v>
      </c>
      <c r="K29" s="65">
        <f>(Imp!J15-Imp!J31)/(Imp!$M$24-Imp!$M$40)*100</f>
        <v>0.17476909883995742</v>
      </c>
      <c r="L29" s="65">
        <f>(Imp!K15-Imp!K31)/(Imp!$M$24-Imp!$M$40)*100</f>
        <v>0.07269920671114771</v>
      </c>
      <c r="M29" s="65">
        <f>(Imp!L15-Imp!L31)/(Imp!$M$24-Imp!$M$40)*100</f>
        <v>-1.2917588357060523</v>
      </c>
      <c r="N29" s="65">
        <f>(Imp!M15-Imp!M31)/(Imp!$M$24-Imp!$M$40)*100</f>
        <v>8.195982768324631</v>
      </c>
    </row>
    <row r="30" spans="1:14" ht="12.75">
      <c r="A30" s="45" t="s">
        <v>20</v>
      </c>
      <c r="B30" s="65">
        <f>(Imp!B18-Imp!B34)/(Imp!$M$24-Imp!$M$40)*100</f>
        <v>0.1549523439740124</v>
      </c>
      <c r="C30" s="65">
        <f>(Imp!C18-Imp!C34)/(Imp!$M$24-Imp!$M$40)*100</f>
        <v>-0.012600520279205395</v>
      </c>
      <c r="D30" s="65">
        <f>(Imp!D18-Imp!D34)/(Imp!$M$24-Imp!$M$40)*100</f>
        <v>0.089272278809431</v>
      </c>
      <c r="E30" s="65">
        <f>(Imp!F18-Imp!F34)/(Imp!$M$24-Imp!$M$40)*100</f>
        <v>0.49695706284039987</v>
      </c>
      <c r="F30" s="66" t="s">
        <v>53</v>
      </c>
      <c r="G30" s="65">
        <f>(Imp!E18-Imp!E34)/(Imp!$M$24-Imp!$M$40)*100</f>
        <v>-0.7390296602041002</v>
      </c>
      <c r="H30" s="65"/>
      <c r="I30" s="65">
        <f>(Imp!H18-Imp!H34)/(Imp!$M$24-Imp!$M$40)*100</f>
        <v>-0.03996495743423921</v>
      </c>
      <c r="J30" s="65">
        <f>(Imp!I18-Imp!I34)/(Imp!$M$24-Imp!$M$40)*100</f>
        <v>-0.0014527883178389548</v>
      </c>
      <c r="K30" s="65">
        <f>(Imp!J18-Imp!J34)/(Imp!$M$24-Imp!$M$40)*100</f>
        <v>2.083254704129579</v>
      </c>
      <c r="L30" s="65">
        <f>(Imp!K18-Imp!K34)/(Imp!$M$24-Imp!$M$40)*100</f>
        <v>0.1600127563682112</v>
      </c>
      <c r="M30" s="65">
        <f>(Imp!L18-Imp!L34)/(Imp!$M$24-Imp!$M$40)*100</f>
        <v>1.2095560007065762</v>
      </c>
      <c r="N30" s="65">
        <f>(Imp!M18-Imp!M34)/(Imp!$M$24-Imp!$M$40)*100</f>
        <v>3.4009572205928262</v>
      </c>
    </row>
    <row r="31" spans="1:14" ht="12.75">
      <c r="A31" s="45" t="s">
        <v>10</v>
      </c>
      <c r="B31" s="65">
        <f>(Imp!B19-Imp!B35)/(Imp!$M$24-Imp!$M$40)*100</f>
        <v>2.7315297474597333</v>
      </c>
      <c r="C31" s="65">
        <f>(Imp!C19-Imp!C35)/(Imp!$M$24-Imp!$M$40)*100</f>
        <v>0.09991754594186314</v>
      </c>
      <c r="D31" s="65">
        <f>(Imp!D19-Imp!D35)/(Imp!$M$24-Imp!$M$40)*100</f>
        <v>4.783330123939869</v>
      </c>
      <c r="E31" s="65">
        <f>(Imp!F19-Imp!F35)/(Imp!$M$24-Imp!$M$40)*100</f>
        <v>6.550193643587498</v>
      </c>
      <c r="F31" s="66" t="s">
        <v>53</v>
      </c>
      <c r="G31" s="65">
        <f>(Imp!E19-Imp!E35)/(Imp!$M$24-Imp!$M$40)*100</f>
        <v>4.325131213861921</v>
      </c>
      <c r="H31" s="65">
        <f>(Imp!G19-Imp!G35)/(Imp!$M$24-Imp!$M$40)*100</f>
        <v>0.7058138160475912</v>
      </c>
      <c r="I31" s="65"/>
      <c r="J31" s="65">
        <f>(Imp!I19-Imp!I35)/(Imp!$M$24-Imp!$M$40)*100</f>
        <v>0.04909180315671641</v>
      </c>
      <c r="K31" s="65">
        <f>(Imp!J19-Imp!J35)/(Imp!$M$24-Imp!$M$40)*100</f>
        <v>1.658283662075502</v>
      </c>
      <c r="L31" s="65">
        <f>(Imp!K19-Imp!K35)/(Imp!$M$24-Imp!$M$40)*100</f>
        <v>0.3413992186554129</v>
      </c>
      <c r="M31" s="65">
        <f>(Imp!L19-Imp!L35)/(Imp!$M$24-Imp!$M$40)*100</f>
        <v>-0.17027730107034328</v>
      </c>
      <c r="N31" s="65">
        <f>(Imp!M19-Imp!M35)/(Imp!$M$24-Imp!$M$40)*100</f>
        <v>21.074413473655778</v>
      </c>
    </row>
    <row r="32" spans="1:14" ht="12.75">
      <c r="A32" s="45" t="s">
        <v>11</v>
      </c>
      <c r="B32" s="65">
        <f>(Imp!B20-Imp!B36)/(Imp!$M$24-Imp!$M$40)*100</f>
        <v>-1.544438607232299</v>
      </c>
      <c r="C32" s="65">
        <f>(Imp!C20-Imp!C36)/(Imp!$M$24-Imp!$M$40)*100</f>
        <v>0.010821416064573885</v>
      </c>
      <c r="D32" s="65">
        <f>(Imp!D20-Imp!D36)/(Imp!$M$24-Imp!$M$40)*100</f>
        <v>0.19787396710588193</v>
      </c>
      <c r="E32" s="65">
        <f>(Imp!F20-Imp!F36)/(Imp!$M$24-Imp!$M$40)*100</f>
        <v>-0.009438112628833775</v>
      </c>
      <c r="F32" s="66" t="s">
        <v>53</v>
      </c>
      <c r="G32" s="65">
        <f>(Imp!E20-Imp!E36)/(Imp!$M$24-Imp!$M$40)*100</f>
        <v>0.7121349123159304</v>
      </c>
      <c r="H32" s="65">
        <f>(Imp!G20-Imp!G36)/(Imp!$M$24-Imp!$M$40)*100</f>
        <v>0.0066172107848363965</v>
      </c>
      <c r="I32" s="65">
        <f>(Imp!H20-Imp!H36)/(Imp!$M$24-Imp!$M$40)*100</f>
        <v>0.3657387324016117</v>
      </c>
      <c r="J32" s="65"/>
      <c r="K32" s="65">
        <f>(Imp!J20-Imp!J36)/(Imp!$M$24-Imp!$M$40)*100</f>
        <v>0.0608594560549693</v>
      </c>
      <c r="L32" s="65">
        <f>(Imp!K20-Imp!K36)/(Imp!$M$24-Imp!$M$40)*100</f>
        <v>0.04411229596705029</v>
      </c>
      <c r="M32" s="65">
        <f>(Imp!L20-Imp!L36)/(Imp!$M$24-Imp!$M$40)*100</f>
        <v>-0.05284467964252033</v>
      </c>
      <c r="N32" s="65">
        <f>(Imp!M20-Imp!M36)/(Imp!$M$24-Imp!$M$40)*100</f>
        <v>-0.20856340880880064</v>
      </c>
    </row>
    <row r="33" spans="1:14" ht="12.75">
      <c r="A33" s="45" t="s">
        <v>12</v>
      </c>
      <c r="B33" s="65">
        <f>(Imp!B21-Imp!B37)/(Imp!$M$24-Imp!$M$40)*100</f>
        <v>0.14194080951980956</v>
      </c>
      <c r="C33" s="65">
        <f>(Imp!C21-Imp!C37)/(Imp!$M$24-Imp!$M$40)*100</f>
        <v>0.3175730381272615</v>
      </c>
      <c r="D33" s="65">
        <f>(Imp!D21-Imp!D37)/(Imp!$M$24-Imp!$M$40)*100</f>
        <v>1.671218865325777</v>
      </c>
      <c r="E33" s="65">
        <f>(Imp!F21-Imp!F37)/(Imp!$M$24-Imp!$M$40)*100</f>
        <v>0.5585625507244071</v>
      </c>
      <c r="F33" s="66" t="s">
        <v>53</v>
      </c>
      <c r="G33" s="65">
        <f>(Imp!E21-Imp!E37)/(Imp!$M$24-Imp!$M$40)*100</f>
        <v>2.262601993100346</v>
      </c>
      <c r="H33" s="65">
        <f>(Imp!G21-Imp!G37)/(Imp!$M$24-Imp!$M$40)*100</f>
        <v>1.770201688702492</v>
      </c>
      <c r="I33" s="65">
        <f>(Imp!H21-Imp!H37)/(Imp!$M$24-Imp!$M$40)*100</f>
        <v>-0.23826983180118827</v>
      </c>
      <c r="J33" s="65">
        <f>(Imp!I21-Imp!I37)/(Imp!$M$24-Imp!$M$40)*100</f>
        <v>0.0043656340327832424</v>
      </c>
      <c r="K33" s="65"/>
      <c r="L33" s="65">
        <f>(Imp!K21-Imp!K37)/(Imp!$M$24-Imp!$M$40)*100</f>
        <v>0.023640795520334327</v>
      </c>
      <c r="M33" s="65">
        <f>(Imp!L21-Imp!L37)/(Imp!$M$24-Imp!$M$40)*100</f>
        <v>-0.5636765828535502</v>
      </c>
      <c r="N33" s="65">
        <f>(Imp!M21-Imp!M37)/(Imp!$M$24-Imp!$M$40)*100</f>
        <v>5.948158960398472</v>
      </c>
    </row>
    <row r="34" spans="1:14" ht="12.75">
      <c r="A34" s="45" t="s">
        <v>13</v>
      </c>
      <c r="B34" s="65">
        <f>(Imp!B22-Imp!B38)/(Imp!$M$24-Imp!$M$40)*100</f>
        <v>1.0536172227125704</v>
      </c>
      <c r="C34" s="65">
        <f>(Imp!C22-Imp!C38)/(Imp!$M$24-Imp!$M$40)*100</f>
        <v>0.05121823783574498</v>
      </c>
      <c r="D34" s="65">
        <f>(Imp!D22-Imp!D38)/(Imp!$M$24-Imp!$M$40)*100</f>
        <v>0.8091107616377005</v>
      </c>
      <c r="E34" s="65">
        <f>(Imp!F22-Imp!F38)/(Imp!$M$24-Imp!$M$40)*100</f>
        <v>0.0482668037613995</v>
      </c>
      <c r="F34" s="66" t="s">
        <v>53</v>
      </c>
      <c r="G34" s="65">
        <f>(Imp!E22-Imp!E38)/(Imp!$M$24-Imp!$M$40)*100</f>
        <v>0.17109206768061172</v>
      </c>
      <c r="H34" s="65">
        <f>(Imp!G22-Imp!G38)/(Imp!$M$24-Imp!$M$40)*100</f>
        <v>0.20497364981585434</v>
      </c>
      <c r="I34" s="65">
        <f>(Imp!H22-Imp!H38)/(Imp!$M$24-Imp!$M$40)*100</f>
        <v>-0.046141437719225985</v>
      </c>
      <c r="J34" s="65">
        <f>(Imp!I22-Imp!I38)/(Imp!$M$24-Imp!$M$40)*100</f>
        <v>0.23464838590528614</v>
      </c>
      <c r="K34" s="65">
        <f>(Imp!J22-Imp!J38)/(Imp!$M$24-Imp!$M$40)*100</f>
        <v>-0.010357557209934</v>
      </c>
      <c r="L34" s="65"/>
      <c r="M34" s="65">
        <f>(Imp!L22-Imp!L38)/(Imp!$M$24-Imp!$M$40)*100</f>
        <v>-0.02348652428556459</v>
      </c>
      <c r="N34" s="65">
        <f>(Imp!M22-Imp!M38)/(Imp!$M$24-Imp!$M$40)*100</f>
        <v>2.4929416101344417</v>
      </c>
    </row>
    <row r="35" spans="1:14" ht="12.75">
      <c r="A35" s="45" t="s">
        <v>14</v>
      </c>
      <c r="B35" s="65">
        <f>(Imp!B23-Imp!B39)/(Imp!$M$24-Imp!$M$40)*100</f>
        <v>0.03569364528298679</v>
      </c>
      <c r="C35" s="65">
        <f>(Imp!C23-Imp!C39)/(Imp!$M$24-Imp!$M$40)*100</f>
        <v>-0.08428726402982002</v>
      </c>
      <c r="D35" s="65">
        <f>(Imp!D23-Imp!D39)/(Imp!$M$24-Imp!$M$40)*100</f>
        <v>1.7233706925018726</v>
      </c>
      <c r="E35" s="65">
        <f>(Imp!F23-Imp!F39)/(Imp!$M$24-Imp!$M$40)*100</f>
        <v>-1.5002448012827156</v>
      </c>
      <c r="F35" s="66" t="s">
        <v>53</v>
      </c>
      <c r="G35" s="65">
        <f>(Imp!E23-Imp!E39)/(Imp!$M$24-Imp!$M$40)*100</f>
        <v>0.04638231721507188</v>
      </c>
      <c r="H35" s="65">
        <f>(Imp!G23-Imp!G39)/(Imp!$M$24-Imp!$M$40)*100</f>
        <v>-0.35217891678122487</v>
      </c>
      <c r="I35" s="65">
        <f>(Imp!H23-Imp!H39)/(Imp!$M$24-Imp!$M$40)*100</f>
        <v>1.397551030737678</v>
      </c>
      <c r="J35" s="65">
        <f>(Imp!I23-Imp!I39)/(Imp!$M$24-Imp!$M$40)*100</f>
        <v>-0.660673867210426</v>
      </c>
      <c r="K35" s="65">
        <f>(Imp!J23-Imp!J39)/(Imp!$M$24-Imp!$M$40)*100</f>
        <v>-0.9569173305978295</v>
      </c>
      <c r="L35" s="65">
        <f>(Imp!K23-Imp!K39)/(Imp!$M$24-Imp!$M$40)*100</f>
        <v>1.0815441092795635</v>
      </c>
      <c r="M35" s="65"/>
      <c r="N35" s="65">
        <f>(Imp!M23-Imp!M39)/(Imp!$M$24-Imp!$M$40)*100</f>
        <v>0.7302396151151571</v>
      </c>
    </row>
    <row r="36" spans="1:14" ht="6" customHeight="1">
      <c r="A36" s="45"/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2.75">
      <c r="A37" s="49" t="s">
        <v>38</v>
      </c>
      <c r="B37" s="65">
        <f>(Imp!B24-Imp!B40)/(Imp!$M$24-Imp!$M$40)*100</f>
        <v>29.676802903569076</v>
      </c>
      <c r="C37" s="65">
        <f>(Imp!C24-Imp!C40)/(Imp!$M$24-Imp!$M$40)*100</f>
        <v>2.075603968843557</v>
      </c>
      <c r="D37" s="65">
        <f>(Imp!D24-Imp!D40)/(Imp!$M$24-Imp!$M$40)*100</f>
        <v>34.911508794491084</v>
      </c>
      <c r="E37" s="65">
        <f>(Imp!F24-Imp!F40)/(Imp!$M$24-Imp!$M$40)*100</f>
        <v>9.31734977092467</v>
      </c>
      <c r="F37" s="66" t="s">
        <v>53</v>
      </c>
      <c r="G37" s="65">
        <f>(Imp!E24-Imp!E40)/(Imp!$M$24-Imp!$M$40)*100</f>
        <v>15.511444895811213</v>
      </c>
      <c r="H37" s="65">
        <f>(Imp!G24-Imp!G40)/(Imp!$M$24-Imp!$M$40)*100</f>
        <v>5.95149227056119</v>
      </c>
      <c r="I37" s="65">
        <f>(Imp!H24-Imp!H40)/(Imp!$M$24-Imp!$M$40)*100</f>
        <v>7.239549635911478</v>
      </c>
      <c r="J37" s="65">
        <f>(Imp!I24-Imp!I40)/(Imp!$M$24-Imp!$M$40)*100</f>
        <v>5.0769823425893685</v>
      </c>
      <c r="K37" s="65">
        <f>(Imp!J24-Imp!J40)/(Imp!$M$24-Imp!$M$40)*100</f>
        <v>7.640283782715585</v>
      </c>
      <c r="L37" s="65">
        <f>(Imp!K24-Imp!K40)/(Imp!$M$24-Imp!$M$40)*100</f>
        <v>0.6601188101819837</v>
      </c>
      <c r="M37" s="65">
        <f>(Imp!L24-Imp!L40)/(Imp!$M$24-Imp!$M$40)*100</f>
        <v>-18.061137175599168</v>
      </c>
      <c r="N37" s="65">
        <f>SUM(B37:M37)</f>
        <v>100.00000000000003</v>
      </c>
    </row>
    <row r="38" spans="1:14" ht="9.75" customHeight="1" thickBo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2.2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35"/>
    </row>
    <row r="40" spans="1:14" s="11" customFormat="1" ht="12">
      <c r="A40" s="57" t="s">
        <v>52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7"/>
    </row>
    <row r="41" spans="1:14" s="11" customFormat="1" ht="12">
      <c r="A41" s="57" t="s">
        <v>64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7"/>
    </row>
  </sheetData>
  <sheetProtection/>
  <conditionalFormatting sqref="D21:M21 C36:M36">
    <cfRule type="cellIs" priority="14" dxfId="2" operator="greaterThanOrEqual" stopIfTrue="1">
      <formula>5</formula>
    </cfRule>
    <cfRule type="cellIs" priority="15" dxfId="2" operator="lessThanOrEqual" stopIfTrue="1">
      <formula>-3</formula>
    </cfRule>
  </conditionalFormatting>
  <conditionalFormatting sqref="B24:M35 B9:M20 M22 F22 F37">
    <cfRule type="cellIs" priority="16" dxfId="0" operator="greaterThanOrEqual" stopIfTrue="1">
      <formula>3</formula>
    </cfRule>
    <cfRule type="cellIs" priority="17" dxfId="0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7" topLeftCell="B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5" sqref="P65"/>
    </sheetView>
  </sheetViews>
  <sheetFormatPr defaultColWidth="11.421875" defaultRowHeight="12.75"/>
  <cols>
    <col min="1" max="1" width="13.57421875" style="0" customWidth="1"/>
    <col min="2" max="11" width="8.7109375" style="0" customWidth="1"/>
    <col min="12" max="12" width="8.8515625" style="0" customWidth="1"/>
  </cols>
  <sheetData>
    <row r="1" spans="1:12" ht="12.75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4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12.75">
      <c r="A4" s="36" t="str">
        <f>+Exp!A4</f>
        <v>Enero-setiembre 2009-2010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68"/>
      <c r="M4" s="12"/>
    </row>
    <row r="5" spans="1:12" ht="12.75">
      <c r="A5" s="36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35"/>
    </row>
    <row r="6" spans="1:12" ht="9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 thickBot="1">
      <c r="A7" s="38" t="s">
        <v>1</v>
      </c>
      <c r="B7" s="39" t="s">
        <v>40</v>
      </c>
      <c r="C7" s="39" t="s">
        <v>41</v>
      </c>
      <c r="D7" s="39" t="s">
        <v>42</v>
      </c>
      <c r="E7" s="40" t="s">
        <v>43</v>
      </c>
      <c r="F7" s="39" t="s">
        <v>50</v>
      </c>
      <c r="G7" s="39" t="s">
        <v>44</v>
      </c>
      <c r="H7" s="39" t="s">
        <v>45</v>
      </c>
      <c r="I7" s="39" t="s">
        <v>51</v>
      </c>
      <c r="J7" s="39" t="s">
        <v>47</v>
      </c>
      <c r="K7" s="39" t="s">
        <v>48</v>
      </c>
      <c r="L7" s="39" t="s">
        <v>22</v>
      </c>
    </row>
    <row r="8" spans="1:12" ht="9" customHeight="1">
      <c r="A8" s="4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42"/>
      <c r="B9" s="42" t="str">
        <f>+Exp!B10</f>
        <v>Enero-setiembre 2010</v>
      </c>
      <c r="C9" s="42"/>
      <c r="D9" s="43"/>
      <c r="E9" s="43"/>
      <c r="F9" s="43"/>
      <c r="G9" s="43"/>
      <c r="H9" s="43"/>
      <c r="I9" s="43"/>
      <c r="J9" s="43"/>
      <c r="K9" s="43"/>
      <c r="L9" s="43"/>
    </row>
    <row r="10" spans="1:12" ht="9" customHeight="1">
      <c r="A10" s="4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>
      <c r="A11" s="34" t="s">
        <v>8</v>
      </c>
      <c r="B11" s="47">
        <f>+Exp!B24</f>
        <v>20505.488000000005</v>
      </c>
      <c r="C11" s="47">
        <f>+Exp!C24</f>
        <v>3080.022000000001</v>
      </c>
      <c r="D11" s="47">
        <f>+Exp!D24</f>
        <v>29318.344000000005</v>
      </c>
      <c r="E11" s="47">
        <f>+Exp!E24</f>
        <v>7881.25310227</v>
      </c>
      <c r="F11" s="47">
        <f>+Exp!F24</f>
        <v>5281.059056</v>
      </c>
      <c r="G11" s="47">
        <f>+Exp!G24</f>
        <v>2990.583203</v>
      </c>
      <c r="H11" s="47">
        <f>+Exp!H24</f>
        <v>10837.001175000001</v>
      </c>
      <c r="I11" s="47">
        <f>+Exp!I24</f>
        <v>2325.3676830000004</v>
      </c>
      <c r="J11" s="47">
        <f>+Exp!J24</f>
        <v>3589.2690000000002</v>
      </c>
      <c r="K11" s="47">
        <f>+Exp!K24</f>
        <v>2005.4434149999997</v>
      </c>
      <c r="L11" s="47">
        <f>SUM(B11:K11)</f>
        <v>87813.83063427001</v>
      </c>
    </row>
    <row r="12" spans="1:12" ht="9" customHeight="1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4" ht="12.75">
      <c r="A13" s="34" t="s">
        <v>28</v>
      </c>
      <c r="B13" s="47">
        <f>SUM(B15:B26)</f>
        <v>30561.709</v>
      </c>
      <c r="C13" s="47">
        <f aca="true" t="shared" si="0" ref="C13:K13">SUM(C15:C26)</f>
        <v>1968.989</v>
      </c>
      <c r="D13" s="47">
        <f t="shared" si="0"/>
        <v>115611.052</v>
      </c>
      <c r="E13" s="47">
        <f t="shared" si="0"/>
        <v>41039.74374220003</v>
      </c>
      <c r="F13" s="47">
        <f t="shared" si="0"/>
        <v>23445.809841999995</v>
      </c>
      <c r="G13" s="47">
        <f t="shared" si="0"/>
        <v>9560.947993</v>
      </c>
      <c r="H13" s="47">
        <f t="shared" si="0"/>
        <v>205970.40762999994</v>
      </c>
      <c r="I13" s="47">
        <f t="shared" si="0"/>
        <v>1148.1142089999994</v>
      </c>
      <c r="J13" s="47">
        <f t="shared" si="0"/>
        <v>21401.031000000003</v>
      </c>
      <c r="K13" s="47">
        <f t="shared" si="0"/>
        <v>2989.7292630000006</v>
      </c>
      <c r="L13" s="47">
        <f>SUM(B13:K13)</f>
        <v>453697.5336792</v>
      </c>
      <c r="M13" s="1"/>
      <c r="N13" s="1"/>
    </row>
    <row r="14" spans="1:14" ht="6.75" customHeight="1">
      <c r="A14" s="70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"/>
      <c r="N14" s="1"/>
    </row>
    <row r="15" spans="1:22" ht="14.25">
      <c r="A15" s="36" t="s">
        <v>60</v>
      </c>
      <c r="B15" s="47">
        <v>470.247</v>
      </c>
      <c r="C15" s="47">
        <v>34.475</v>
      </c>
      <c r="D15" s="47">
        <v>4912.285</v>
      </c>
      <c r="E15" s="71">
        <v>458.826</v>
      </c>
      <c r="F15" s="47">
        <v>2398.10912</v>
      </c>
      <c r="G15" s="33">
        <v>1875.6735959999999</v>
      </c>
      <c r="H15" s="47">
        <v>4294.786482000018</v>
      </c>
      <c r="I15" s="47">
        <v>60.855684000000004</v>
      </c>
      <c r="J15" s="47">
        <v>450.426</v>
      </c>
      <c r="K15" s="47">
        <v>37.93552</v>
      </c>
      <c r="L15" s="47">
        <f>SUM(B15:K15)</f>
        <v>14993.619402000018</v>
      </c>
      <c r="M15" s="1"/>
      <c r="N15" s="17"/>
      <c r="O15" s="17"/>
      <c r="P15" s="26"/>
      <c r="Q15" s="26"/>
      <c r="R15" s="17"/>
      <c r="S15" s="17"/>
      <c r="T15" s="17"/>
      <c r="U15" s="17"/>
      <c r="V15" s="17"/>
    </row>
    <row r="16" spans="1:22" ht="6.75" customHeight="1">
      <c r="A16" s="70"/>
      <c r="B16" s="47"/>
      <c r="C16" s="47"/>
      <c r="D16" s="47"/>
      <c r="E16" s="71"/>
      <c r="F16" s="47"/>
      <c r="G16" s="33"/>
      <c r="H16" s="47"/>
      <c r="I16" s="47"/>
      <c r="J16" s="47"/>
      <c r="K16" s="47"/>
      <c r="L16" s="47"/>
      <c r="M16" s="1"/>
      <c r="N16" s="17"/>
      <c r="O16" s="17"/>
      <c r="P16" s="26"/>
      <c r="Q16" s="26"/>
      <c r="R16" s="17"/>
      <c r="S16" s="17"/>
      <c r="T16" s="17"/>
      <c r="U16" s="17"/>
      <c r="V16" s="17"/>
    </row>
    <row r="17" spans="1:22" ht="14.25">
      <c r="A17" s="36" t="s">
        <v>56</v>
      </c>
      <c r="B17" s="47">
        <v>845.091</v>
      </c>
      <c r="C17" s="47">
        <v>65.119</v>
      </c>
      <c r="D17" s="47">
        <v>1593.409</v>
      </c>
      <c r="E17" s="71">
        <v>1096.73831238</v>
      </c>
      <c r="F17" s="47">
        <v>419.821614</v>
      </c>
      <c r="G17" s="33">
        <v>38.55571</v>
      </c>
      <c r="H17" s="47">
        <v>7931.458659</v>
      </c>
      <c r="I17" s="47">
        <v>4.343048</v>
      </c>
      <c r="J17" s="47">
        <v>2405.305</v>
      </c>
      <c r="K17" s="47">
        <v>33.075519</v>
      </c>
      <c r="L17" s="47">
        <f>SUM(B17:K17)</f>
        <v>14432.916862380001</v>
      </c>
      <c r="M17" s="1"/>
      <c r="N17" s="17"/>
      <c r="O17" s="17"/>
      <c r="P17" s="26"/>
      <c r="Q17" s="26"/>
      <c r="R17" s="17"/>
      <c r="S17" s="17"/>
      <c r="T17" s="17"/>
      <c r="U17" s="17"/>
      <c r="V17" s="17"/>
    </row>
    <row r="18" spans="1:22" ht="14.25">
      <c r="A18" s="36" t="s">
        <v>17</v>
      </c>
      <c r="B18" s="47">
        <v>2494.031</v>
      </c>
      <c r="C18" s="47">
        <v>449.369</v>
      </c>
      <c r="D18" s="47">
        <v>14158.31</v>
      </c>
      <c r="E18" s="71">
        <v>4918.24588288</v>
      </c>
      <c r="F18" s="47">
        <v>12205.982339</v>
      </c>
      <c r="G18" s="33">
        <v>4456.24404</v>
      </c>
      <c r="H18" s="47">
        <v>173992.64321499996</v>
      </c>
      <c r="I18" s="47">
        <v>45.440098</v>
      </c>
      <c r="J18" s="47">
        <v>4212.963</v>
      </c>
      <c r="K18" s="47">
        <v>143.610618</v>
      </c>
      <c r="L18" s="47">
        <f>SUM(B18:K18)</f>
        <v>217076.83919287994</v>
      </c>
      <c r="M18" s="1"/>
      <c r="N18" s="17"/>
      <c r="O18" s="17"/>
      <c r="P18" s="26"/>
      <c r="Q18" s="26"/>
      <c r="R18" s="17"/>
      <c r="S18" s="17"/>
      <c r="T18" s="17"/>
      <c r="U18" s="17"/>
      <c r="V18" s="17"/>
    </row>
    <row r="19" spans="1:22" ht="6.75" customHeight="1">
      <c r="A19" s="70"/>
      <c r="B19" s="47"/>
      <c r="C19" s="47"/>
      <c r="D19" s="47"/>
      <c r="E19" s="71"/>
      <c r="F19" s="47"/>
      <c r="G19" s="33"/>
      <c r="H19" s="47"/>
      <c r="I19" s="47"/>
      <c r="J19" s="47"/>
      <c r="K19" s="47"/>
      <c r="L19" s="47"/>
      <c r="M19" s="1"/>
      <c r="N19" s="17"/>
      <c r="O19" s="17"/>
      <c r="P19" s="26"/>
      <c r="Q19" s="26"/>
      <c r="R19" s="17"/>
      <c r="S19" s="17"/>
      <c r="T19" s="17"/>
      <c r="U19" s="17"/>
      <c r="V19" s="17"/>
    </row>
    <row r="20" spans="1:22" ht="14.25">
      <c r="A20" s="36" t="s">
        <v>55</v>
      </c>
      <c r="B20" s="47">
        <v>8126.348</v>
      </c>
      <c r="C20" s="47">
        <v>453.152</v>
      </c>
      <c r="D20" s="47">
        <v>30785.389</v>
      </c>
      <c r="E20" s="71">
        <v>8572.8521042</v>
      </c>
      <c r="F20" s="47">
        <v>3560.548963</v>
      </c>
      <c r="G20" s="33">
        <v>1691.006551</v>
      </c>
      <c r="H20" s="47">
        <v>10294.174159</v>
      </c>
      <c r="I20" s="47">
        <v>400.171891</v>
      </c>
      <c r="J20" s="47">
        <v>4328.578</v>
      </c>
      <c r="K20" s="47">
        <v>730.750207</v>
      </c>
      <c r="L20" s="47">
        <f>SUM(B20:K20)</f>
        <v>68942.9708752</v>
      </c>
      <c r="M20" s="1"/>
      <c r="N20" s="17"/>
      <c r="O20" s="17"/>
      <c r="P20" s="26"/>
      <c r="Q20" s="26"/>
      <c r="R20" s="17"/>
      <c r="S20" s="17"/>
      <c r="T20" s="17"/>
      <c r="U20" s="17"/>
      <c r="V20" s="17"/>
    </row>
    <row r="21" spans="1:22" ht="7.5" customHeight="1">
      <c r="A21" s="70"/>
      <c r="B21" s="47"/>
      <c r="C21" s="47"/>
      <c r="D21" s="47"/>
      <c r="E21" s="71"/>
      <c r="F21" s="47"/>
      <c r="G21" s="33"/>
      <c r="H21" s="47"/>
      <c r="I21" s="47"/>
      <c r="J21" s="47"/>
      <c r="K21" s="47"/>
      <c r="L21" s="47"/>
      <c r="M21" s="1"/>
      <c r="N21" s="17"/>
      <c r="O21" s="17"/>
      <c r="P21" s="26"/>
      <c r="Q21" s="26"/>
      <c r="R21" s="17"/>
      <c r="S21" s="17"/>
      <c r="T21" s="17"/>
      <c r="U21" s="17"/>
      <c r="V21" s="17"/>
    </row>
    <row r="22" spans="1:22" ht="14.25">
      <c r="A22" s="36" t="s">
        <v>18</v>
      </c>
      <c r="B22" s="47">
        <v>616.867</v>
      </c>
      <c r="C22" s="47">
        <v>326.914</v>
      </c>
      <c r="D22" s="47">
        <v>4953.979</v>
      </c>
      <c r="E22" s="71">
        <v>5197.18421116</v>
      </c>
      <c r="F22" s="47">
        <v>372.291723</v>
      </c>
      <c r="G22" s="33">
        <v>239.39714400000003</v>
      </c>
      <c r="H22" s="47">
        <v>1416.763446</v>
      </c>
      <c r="I22" s="47">
        <v>26.518575000000002</v>
      </c>
      <c r="J22" s="47">
        <v>1393.928</v>
      </c>
      <c r="K22" s="47">
        <v>6.409825</v>
      </c>
      <c r="L22" s="47">
        <f>SUM(B22:K22)</f>
        <v>14550.252924160002</v>
      </c>
      <c r="M22" s="1"/>
      <c r="N22" s="17"/>
      <c r="O22" s="17"/>
      <c r="P22" s="26"/>
      <c r="Q22" s="26"/>
      <c r="R22" s="17"/>
      <c r="S22" s="17"/>
      <c r="T22" s="17"/>
      <c r="U22" s="17"/>
      <c r="V22" s="17"/>
    </row>
    <row r="23" spans="1:22" ht="14.25">
      <c r="A23" s="36" t="s">
        <v>19</v>
      </c>
      <c r="B23" s="47">
        <v>5197.094</v>
      </c>
      <c r="C23" s="47">
        <v>155.267</v>
      </c>
      <c r="D23" s="47">
        <v>24490.675</v>
      </c>
      <c r="E23" s="71">
        <v>11673.381557670002</v>
      </c>
      <c r="F23" s="47">
        <v>1773.5305589999998</v>
      </c>
      <c r="G23" s="33">
        <v>296.06041999999997</v>
      </c>
      <c r="H23" s="47">
        <v>3060.578257</v>
      </c>
      <c r="I23" s="47">
        <v>27.679123</v>
      </c>
      <c r="J23" s="47">
        <v>4178.617</v>
      </c>
      <c r="K23" s="47">
        <v>350.408826</v>
      </c>
      <c r="L23" s="47">
        <f>SUM(B23:K23)</f>
        <v>51203.29174267</v>
      </c>
      <c r="M23" s="1"/>
      <c r="N23" s="17"/>
      <c r="O23" s="17"/>
      <c r="P23" s="26"/>
      <c r="Q23" s="26"/>
      <c r="R23" s="17"/>
      <c r="S23" s="17"/>
      <c r="T23" s="17"/>
      <c r="U23" s="17"/>
      <c r="V23" s="17"/>
    </row>
    <row r="24" spans="1:22" ht="14.25">
      <c r="A24" s="36" t="s">
        <v>35</v>
      </c>
      <c r="B24" s="47">
        <v>2742.835</v>
      </c>
      <c r="C24" s="47">
        <v>302.355</v>
      </c>
      <c r="D24" s="47">
        <v>7768.887</v>
      </c>
      <c r="E24" s="71">
        <v>5025.467</v>
      </c>
      <c r="F24" s="47">
        <v>765.66982</v>
      </c>
      <c r="G24" s="33">
        <v>203.51315</v>
      </c>
      <c r="H24" s="47">
        <v>1613.293743</v>
      </c>
      <c r="I24" s="47">
        <v>26.856777</v>
      </c>
      <c r="J24" s="47">
        <v>893.343</v>
      </c>
      <c r="K24" s="47">
        <v>78.48088800000001</v>
      </c>
      <c r="L24" s="47">
        <f>SUM(B24:K24)</f>
        <v>19420.701377999994</v>
      </c>
      <c r="M24" s="1"/>
      <c r="N24" s="17"/>
      <c r="O24" s="17"/>
      <c r="P24" s="26"/>
      <c r="Q24" s="17"/>
      <c r="R24" s="17"/>
      <c r="S24" s="17"/>
      <c r="T24" s="17"/>
      <c r="U24" s="17"/>
      <c r="V24" s="17"/>
    </row>
    <row r="25" spans="1:22" ht="7.5" customHeight="1">
      <c r="A25" s="70"/>
      <c r="B25" s="47"/>
      <c r="C25" s="47"/>
      <c r="D25" s="47"/>
      <c r="E25" s="71"/>
      <c r="F25" s="47"/>
      <c r="G25" s="33"/>
      <c r="H25" s="47"/>
      <c r="I25" s="47"/>
      <c r="J25" s="47"/>
      <c r="K25" s="47"/>
      <c r="L25" s="47"/>
      <c r="M25" s="1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>
      <c r="A26" s="36" t="s">
        <v>26</v>
      </c>
      <c r="B26" s="47">
        <v>10069.196</v>
      </c>
      <c r="C26" s="47">
        <v>182.338</v>
      </c>
      <c r="D26" s="47">
        <v>26948.118</v>
      </c>
      <c r="E26" s="71">
        <v>4097.048673910029</v>
      </c>
      <c r="F26" s="47">
        <v>1949.8557039999962</v>
      </c>
      <c r="G26" s="33">
        <v>760.4973819999993</v>
      </c>
      <c r="H26" s="47">
        <v>3366.709669</v>
      </c>
      <c r="I26" s="47">
        <v>556.2490129999993</v>
      </c>
      <c r="J26" s="47">
        <v>3537.871</v>
      </c>
      <c r="K26" s="47">
        <v>1609.0578600000008</v>
      </c>
      <c r="L26" s="47">
        <f>SUM(B26:K26)</f>
        <v>53076.941301910025</v>
      </c>
      <c r="M26" s="1"/>
      <c r="N26" s="17"/>
      <c r="O26" s="17"/>
      <c r="P26" s="17"/>
      <c r="Q26" s="17"/>
      <c r="R26" s="17"/>
      <c r="S26" s="17"/>
      <c r="T26" s="17"/>
      <c r="U26" s="17"/>
      <c r="V26" s="17"/>
    </row>
    <row r="27" spans="1:14" ht="9" customHeight="1">
      <c r="A27" s="7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"/>
      <c r="N27" s="1"/>
    </row>
    <row r="28" spans="1:14" ht="12.75">
      <c r="A28" s="72" t="s">
        <v>27</v>
      </c>
      <c r="B28" s="47">
        <f aca="true" t="shared" si="1" ref="B28:L28">+B11+B13</f>
        <v>51067.197</v>
      </c>
      <c r="C28" s="47">
        <f t="shared" si="1"/>
        <v>5049.011</v>
      </c>
      <c r="D28" s="47">
        <f t="shared" si="1"/>
        <v>144929.396</v>
      </c>
      <c r="E28" s="47">
        <f t="shared" si="1"/>
        <v>48920.99684447003</v>
      </c>
      <c r="F28" s="47">
        <f t="shared" si="1"/>
        <v>28726.868897999993</v>
      </c>
      <c r="G28" s="47">
        <f t="shared" si="1"/>
        <v>12551.531196</v>
      </c>
      <c r="H28" s="47">
        <f t="shared" si="1"/>
        <v>216807.40880499996</v>
      </c>
      <c r="I28" s="47">
        <f t="shared" si="1"/>
        <v>3473.481892</v>
      </c>
      <c r="J28" s="47">
        <f t="shared" si="1"/>
        <v>24990.300000000003</v>
      </c>
      <c r="K28" s="47">
        <f t="shared" si="1"/>
        <v>4995.172678000001</v>
      </c>
      <c r="L28" s="47">
        <f t="shared" si="1"/>
        <v>541511.36431347</v>
      </c>
      <c r="M28" s="1"/>
      <c r="N28" s="1"/>
    </row>
    <row r="29" spans="1:12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68"/>
    </row>
    <row r="30" spans="1:12" ht="15">
      <c r="A30" s="42"/>
      <c r="B30" s="42" t="str">
        <f>+Exp!B26</f>
        <v>Enero-setiembre 2009</v>
      </c>
      <c r="C30" s="42"/>
      <c r="D30" s="43"/>
      <c r="E30" s="43"/>
      <c r="F30" s="43"/>
      <c r="G30" s="43"/>
      <c r="H30" s="43"/>
      <c r="I30" s="43"/>
      <c r="J30" s="43"/>
      <c r="K30" s="43"/>
      <c r="L30" s="73"/>
    </row>
    <row r="31" spans="1:12" ht="9" customHeight="1">
      <c r="A31" s="44"/>
      <c r="B31" s="35"/>
      <c r="C31" s="35"/>
      <c r="D31" s="43"/>
      <c r="E31" s="43"/>
      <c r="F31" s="43"/>
      <c r="G31" s="43"/>
      <c r="H31" s="43"/>
      <c r="I31" s="43"/>
      <c r="J31" s="43"/>
      <c r="K31" s="43"/>
      <c r="L31" s="68"/>
    </row>
    <row r="32" spans="1:12" ht="12.75">
      <c r="A32" s="34" t="s">
        <v>8</v>
      </c>
      <c r="B32" s="47">
        <f>+Exp!B40</f>
        <v>16244.829000000002</v>
      </c>
      <c r="C32" s="47">
        <f>+Exp!C40</f>
        <v>2388.8150000000005</v>
      </c>
      <c r="D32" s="47">
        <f>+Exp!D40</f>
        <v>20208.605000000003</v>
      </c>
      <c r="E32" s="47">
        <f>+Exp!E40</f>
        <v>6164.779558809999</v>
      </c>
      <c r="F32" s="47">
        <f>+Exp!F40</f>
        <v>6361.482008</v>
      </c>
      <c r="G32" s="47">
        <f>+Exp!G40</f>
        <v>2288.456477</v>
      </c>
      <c r="H32" s="47">
        <f>+Exp!H40</f>
        <v>7044.5034940000005</v>
      </c>
      <c r="I32" s="47">
        <f>+Exp!I40</f>
        <v>1728.783977</v>
      </c>
      <c r="J32" s="47">
        <f>+Exp!J40</f>
        <v>2688.3419999999996</v>
      </c>
      <c r="K32" s="47">
        <f>+Exp!K40</f>
        <v>1468.1849109999998</v>
      </c>
      <c r="L32" s="47">
        <f>SUM(B32:K32)</f>
        <v>66586.78142581</v>
      </c>
    </row>
    <row r="33" spans="1:12" ht="9" customHeight="1">
      <c r="A33" s="3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4" ht="12.75">
      <c r="A34" s="34" t="s">
        <v>28</v>
      </c>
      <c r="B34" s="47">
        <f>SUM(B36:B47)</f>
        <v>24932.832000000002</v>
      </c>
      <c r="C34" s="47">
        <f aca="true" t="shared" si="2" ref="C34:K34">SUM(C36:C47)</f>
        <v>1571.204</v>
      </c>
      <c r="D34" s="47">
        <f t="shared" si="2"/>
        <v>91588.935</v>
      </c>
      <c r="E34" s="47">
        <f t="shared" si="2"/>
        <v>29168.71995958999</v>
      </c>
      <c r="F34" s="47">
        <f t="shared" si="2"/>
        <v>17491.904263999993</v>
      </c>
      <c r="G34" s="47">
        <f t="shared" si="2"/>
        <v>7456.109471999998</v>
      </c>
      <c r="H34" s="47">
        <f t="shared" si="2"/>
        <v>155153.43008</v>
      </c>
      <c r="I34" s="47">
        <f t="shared" si="2"/>
        <v>757.262918</v>
      </c>
      <c r="J34" s="47">
        <f t="shared" si="2"/>
        <v>15820.276</v>
      </c>
      <c r="K34" s="47">
        <f t="shared" si="2"/>
        <v>2541.705527</v>
      </c>
      <c r="L34" s="47">
        <f>SUM(B34:K34)</f>
        <v>346482.37922059</v>
      </c>
      <c r="M34" s="1"/>
      <c r="N34" s="1"/>
    </row>
    <row r="35" spans="1:14" ht="6.75" customHeight="1">
      <c r="A35" s="7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"/>
      <c r="N35" s="1"/>
    </row>
    <row r="36" spans="1:23" ht="14.25">
      <c r="A36" s="36" t="s">
        <v>60</v>
      </c>
      <c r="B36" s="47">
        <v>478.165</v>
      </c>
      <c r="C36" s="47">
        <v>55.689</v>
      </c>
      <c r="D36" s="47">
        <v>4147.94</v>
      </c>
      <c r="E36" s="71">
        <v>495.9644401499955</v>
      </c>
      <c r="F36" s="33">
        <v>1563.964971</v>
      </c>
      <c r="G36" s="47">
        <v>1611.2233189999993</v>
      </c>
      <c r="H36" s="47">
        <v>3432.085525000003</v>
      </c>
      <c r="I36" s="47">
        <v>39.003959</v>
      </c>
      <c r="J36" s="47">
        <v>308.794</v>
      </c>
      <c r="K36" s="47">
        <v>76.333777</v>
      </c>
      <c r="L36" s="47">
        <f>SUM(B36:K36)</f>
        <v>12209.163991149999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6.75" customHeight="1">
      <c r="A37" s="70"/>
      <c r="B37" s="47"/>
      <c r="C37" s="47"/>
      <c r="D37" s="47"/>
      <c r="E37" s="71"/>
      <c r="F37" s="33"/>
      <c r="G37" s="47"/>
      <c r="H37" s="47"/>
      <c r="I37" s="47"/>
      <c r="J37" s="47"/>
      <c r="K37" s="47"/>
      <c r="L37" s="4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36" t="s">
        <v>56</v>
      </c>
      <c r="B38" s="47">
        <v>344.191</v>
      </c>
      <c r="C38" s="47">
        <v>53.273</v>
      </c>
      <c r="D38" s="47">
        <v>1226.39</v>
      </c>
      <c r="E38" s="71">
        <v>833.91697684</v>
      </c>
      <c r="F38" s="33">
        <v>290.309634</v>
      </c>
      <c r="G38" s="47">
        <v>28.99406</v>
      </c>
      <c r="H38" s="47">
        <v>5782.204702999999</v>
      </c>
      <c r="I38" s="47">
        <v>4.287287</v>
      </c>
      <c r="J38" s="47">
        <v>1603.409</v>
      </c>
      <c r="K38" s="47">
        <v>21.800459</v>
      </c>
      <c r="L38" s="47">
        <f>SUM(B38:K38)</f>
        <v>10188.776119839999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>
      <c r="A39" s="36" t="s">
        <v>17</v>
      </c>
      <c r="B39" s="47">
        <v>2629.604</v>
      </c>
      <c r="C39" s="47">
        <v>306.49</v>
      </c>
      <c r="D39" s="47">
        <v>11366.605</v>
      </c>
      <c r="E39" s="71">
        <v>4258.9323465200005</v>
      </c>
      <c r="F39" s="33">
        <v>9197.726492</v>
      </c>
      <c r="G39" s="47">
        <v>3388.6385360000004</v>
      </c>
      <c r="H39" s="47">
        <v>131135.98776699998</v>
      </c>
      <c r="I39" s="47">
        <v>38.854965</v>
      </c>
      <c r="J39" s="47">
        <v>3045.454</v>
      </c>
      <c r="K39" s="47">
        <v>141.755644</v>
      </c>
      <c r="L39" s="47">
        <f>SUM(B39:K39)</f>
        <v>165510.04875051999</v>
      </c>
      <c r="M39" s="2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6.75" customHeight="1">
      <c r="A40" s="70"/>
      <c r="B40" s="47"/>
      <c r="C40" s="47"/>
      <c r="D40" s="47"/>
      <c r="E40" s="71"/>
      <c r="F40" s="33"/>
      <c r="G40" s="47"/>
      <c r="H40" s="47"/>
      <c r="I40" s="47"/>
      <c r="J40" s="47"/>
      <c r="K40" s="47"/>
      <c r="L40" s="4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>
      <c r="A41" s="36" t="s">
        <v>55</v>
      </c>
      <c r="B41" s="47">
        <v>7569.864</v>
      </c>
      <c r="C41" s="47">
        <v>314.572</v>
      </c>
      <c r="D41" s="47">
        <v>25093.042</v>
      </c>
      <c r="E41" s="71">
        <v>6649.25516609</v>
      </c>
      <c r="F41" s="33">
        <v>3487.762416</v>
      </c>
      <c r="G41" s="47">
        <v>1526.959007</v>
      </c>
      <c r="H41" s="47">
        <v>8131.007038</v>
      </c>
      <c r="I41" s="47">
        <v>133.135481</v>
      </c>
      <c r="J41" s="47">
        <v>2830.368</v>
      </c>
      <c r="K41" s="47">
        <v>599.7997059999999</v>
      </c>
      <c r="L41" s="47">
        <f>SUM(B41:K41)</f>
        <v>56335.76481409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7.5" customHeight="1">
      <c r="A42" s="70"/>
      <c r="B42" s="47"/>
      <c r="C42" s="47"/>
      <c r="D42" s="47"/>
      <c r="E42" s="71"/>
      <c r="F42" s="33"/>
      <c r="G42" s="47"/>
      <c r="H42" s="47"/>
      <c r="I42" s="47"/>
      <c r="J42" s="47"/>
      <c r="K42" s="47"/>
      <c r="L42" s="4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36" t="s">
        <v>18</v>
      </c>
      <c r="B43" s="47">
        <v>358.973</v>
      </c>
      <c r="C43" s="47">
        <v>162.978</v>
      </c>
      <c r="D43" s="47">
        <v>3030.065</v>
      </c>
      <c r="E43" s="71">
        <v>3018.2196161100005</v>
      </c>
      <c r="F43" s="33">
        <v>252.89636199999998</v>
      </c>
      <c r="G43" s="47">
        <v>82.309157</v>
      </c>
      <c r="H43" s="47">
        <v>1139.059902</v>
      </c>
      <c r="I43" s="47">
        <v>40.590894</v>
      </c>
      <c r="J43" s="47">
        <v>845.551</v>
      </c>
      <c r="K43" s="47">
        <v>4.317656</v>
      </c>
      <c r="L43" s="47">
        <f>SUM(B43:K43)</f>
        <v>8934.96058711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36" t="s">
        <v>19</v>
      </c>
      <c r="B44" s="47">
        <v>3279.084</v>
      </c>
      <c r="C44" s="47">
        <v>87.409</v>
      </c>
      <c r="D44" s="47">
        <v>18622.286</v>
      </c>
      <c r="E44" s="71">
        <v>7793.993153680001</v>
      </c>
      <c r="F44" s="33">
        <v>559.9685279999999</v>
      </c>
      <c r="G44" s="47">
        <v>110.99121</v>
      </c>
      <c r="H44" s="47">
        <v>1860.5168560000002</v>
      </c>
      <c r="I44" s="47">
        <v>31.879307999999998</v>
      </c>
      <c r="J44" s="47">
        <v>2860.056</v>
      </c>
      <c r="K44" s="47">
        <v>228.995418</v>
      </c>
      <c r="L44" s="47">
        <f>SUM(B44:K44)</f>
        <v>35435.17947368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36" t="s">
        <v>35</v>
      </c>
      <c r="B45" s="47">
        <v>2235.665</v>
      </c>
      <c r="C45" s="47">
        <v>410.438</v>
      </c>
      <c r="D45" s="47">
        <v>6172.213</v>
      </c>
      <c r="E45" s="71">
        <v>3280.82296142</v>
      </c>
      <c r="F45" s="33">
        <v>232.63863999999998</v>
      </c>
      <c r="G45" s="47">
        <v>25.74286</v>
      </c>
      <c r="H45" s="47">
        <v>953.2014379999999</v>
      </c>
      <c r="I45" s="47">
        <v>41.926947</v>
      </c>
      <c r="J45" s="47">
        <v>786.141</v>
      </c>
      <c r="K45" s="47">
        <v>65.898008</v>
      </c>
      <c r="L45" s="47">
        <f>SUM(B45:K45)</f>
        <v>14204.687854419997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7.5" customHeight="1">
      <c r="A46" s="70"/>
      <c r="B46" s="47"/>
      <c r="C46" s="47"/>
      <c r="D46" s="47"/>
      <c r="E46" s="71"/>
      <c r="F46" s="33"/>
      <c r="G46" s="47"/>
      <c r="H46" s="47"/>
      <c r="I46" s="47"/>
      <c r="J46" s="47"/>
      <c r="K46" s="47"/>
      <c r="L46" s="4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36" t="s">
        <v>26</v>
      </c>
      <c r="B47" s="47">
        <v>8037.286</v>
      </c>
      <c r="C47" s="47">
        <v>180.355</v>
      </c>
      <c r="D47" s="47">
        <v>21930.394</v>
      </c>
      <c r="E47" s="71">
        <v>2837.615298779994</v>
      </c>
      <c r="F47" s="33">
        <v>1906.637220999997</v>
      </c>
      <c r="G47" s="47">
        <v>681.2513229999989</v>
      </c>
      <c r="H47" s="47">
        <v>2719.366851000011</v>
      </c>
      <c r="I47" s="47">
        <v>427.58407700000004</v>
      </c>
      <c r="J47" s="47">
        <v>3540.503</v>
      </c>
      <c r="K47" s="47">
        <v>1402.8048589999996</v>
      </c>
      <c r="L47" s="47">
        <f>SUM(B47:K47)</f>
        <v>43663.79762977999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14" ht="9" customHeight="1">
      <c r="A48" s="7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"/>
      <c r="N48" s="1"/>
    </row>
    <row r="49" spans="1:14" ht="12.75">
      <c r="A49" s="72" t="s">
        <v>27</v>
      </c>
      <c r="B49" s="47">
        <f aca="true" t="shared" si="3" ref="B49:L49">+B32+B34</f>
        <v>41177.66100000001</v>
      </c>
      <c r="C49" s="47">
        <f t="shared" si="3"/>
        <v>3960.0190000000002</v>
      </c>
      <c r="D49" s="47">
        <f t="shared" si="3"/>
        <v>111797.54000000001</v>
      </c>
      <c r="E49" s="47">
        <f t="shared" si="3"/>
        <v>35333.49951839999</v>
      </c>
      <c r="F49" s="47">
        <f t="shared" si="3"/>
        <v>23853.386271999992</v>
      </c>
      <c r="G49" s="47">
        <f t="shared" si="3"/>
        <v>9744.565948999998</v>
      </c>
      <c r="H49" s="47">
        <f t="shared" si="3"/>
        <v>162197.933574</v>
      </c>
      <c r="I49" s="47">
        <f t="shared" si="3"/>
        <v>2486.046895</v>
      </c>
      <c r="J49" s="47">
        <f t="shared" si="3"/>
        <v>18508.618</v>
      </c>
      <c r="K49" s="47">
        <f t="shared" si="3"/>
        <v>4009.890438</v>
      </c>
      <c r="L49" s="47">
        <f t="shared" si="3"/>
        <v>413069.1606464</v>
      </c>
      <c r="M49" s="1"/>
      <c r="N49" s="1"/>
    </row>
    <row r="50" spans="1:12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>
      <c r="A51" s="42"/>
      <c r="B51" s="42" t="str">
        <f>+Exp!B42</f>
        <v>Crecimiento 2010/2009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9" customHeight="1">
      <c r="A52" s="44"/>
      <c r="B52" s="35"/>
      <c r="C52" s="35"/>
      <c r="D52" s="43"/>
      <c r="E52" s="43"/>
      <c r="F52" s="43"/>
      <c r="G52" s="43"/>
      <c r="H52" s="43"/>
      <c r="I52" s="43"/>
      <c r="J52" s="43"/>
      <c r="K52" s="43"/>
      <c r="L52" s="35"/>
    </row>
    <row r="53" spans="1:12" ht="12.75">
      <c r="A53" s="34" t="s">
        <v>8</v>
      </c>
      <c r="B53" s="51">
        <f aca="true" t="shared" si="4" ref="B53:L53">+(B11/B32-1)*100</f>
        <v>26.227786085036687</v>
      </c>
      <c r="C53" s="51">
        <f t="shared" si="4"/>
        <v>28.935141482283065</v>
      </c>
      <c r="D53" s="51">
        <f t="shared" si="4"/>
        <v>45.07851482079046</v>
      </c>
      <c r="E53" s="51">
        <f t="shared" si="4"/>
        <v>27.843226624494854</v>
      </c>
      <c r="F53" s="51">
        <f t="shared" si="4"/>
        <v>-16.983824691185067</v>
      </c>
      <c r="G53" s="51">
        <f t="shared" si="4"/>
        <v>30.681235717466528</v>
      </c>
      <c r="H53" s="51">
        <f t="shared" si="4"/>
        <v>53.836266590401685</v>
      </c>
      <c r="I53" s="51">
        <f t="shared" si="4"/>
        <v>34.50886368320385</v>
      </c>
      <c r="J53" s="51">
        <f t="shared" si="4"/>
        <v>33.51236561419644</v>
      </c>
      <c r="K53" s="51">
        <f t="shared" si="4"/>
        <v>36.59338139049979</v>
      </c>
      <c r="L53" s="51">
        <f t="shared" si="4"/>
        <v>31.87877346513719</v>
      </c>
    </row>
    <row r="54" spans="1:12" ht="9" customHeight="1">
      <c r="A54" s="3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34" t="s">
        <v>28</v>
      </c>
      <c r="B55" s="51">
        <f aca="true" t="shared" si="5" ref="B55:L55">(B13/B34-1)*100</f>
        <v>22.57616383088772</v>
      </c>
      <c r="C55" s="51">
        <f t="shared" si="5"/>
        <v>25.317208968408945</v>
      </c>
      <c r="D55" s="51">
        <f t="shared" si="5"/>
        <v>26.228186843749192</v>
      </c>
      <c r="E55" s="51">
        <f t="shared" si="5"/>
        <v>40.69778790106668</v>
      </c>
      <c r="F55" s="51">
        <f t="shared" si="5"/>
        <v>34.03806405603138</v>
      </c>
      <c r="G55" s="51">
        <f t="shared" si="5"/>
        <v>28.229715898141272</v>
      </c>
      <c r="H55" s="51">
        <f t="shared" si="5"/>
        <v>32.75272581714614</v>
      </c>
      <c r="I55" s="51">
        <f t="shared" si="5"/>
        <v>51.61368419204695</v>
      </c>
      <c r="J55" s="51">
        <f t="shared" si="5"/>
        <v>35.2759648441026</v>
      </c>
      <c r="K55" s="51">
        <f t="shared" si="5"/>
        <v>17.62689388053569</v>
      </c>
      <c r="L55" s="51">
        <f t="shared" si="5"/>
        <v>30.943898128323234</v>
      </c>
    </row>
    <row r="56" spans="1:12" ht="6.75" customHeight="1">
      <c r="A56" s="7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3" ht="12.75">
      <c r="A57" s="36" t="s">
        <v>60</v>
      </c>
      <c r="B57" s="51">
        <f aca="true" t="shared" si="6" ref="B57:L57">(B15/B36-1)*100</f>
        <v>-1.655913753620608</v>
      </c>
      <c r="C57" s="51">
        <f t="shared" si="6"/>
        <v>-38.09369893515775</v>
      </c>
      <c r="D57" s="51">
        <f t="shared" si="6"/>
        <v>18.427098752633842</v>
      </c>
      <c r="E57" s="51">
        <f t="shared" si="6"/>
        <v>-7.488125587948124</v>
      </c>
      <c r="F57" s="51">
        <f t="shared" si="6"/>
        <v>53.335219424169566</v>
      </c>
      <c r="G57" s="51">
        <f t="shared" si="6"/>
        <v>16.41301201897518</v>
      </c>
      <c r="H57" s="51">
        <f t="shared" si="6"/>
        <v>25.13634787699568</v>
      </c>
      <c r="I57" s="51">
        <f t="shared" si="6"/>
        <v>56.02437691004649</v>
      </c>
      <c r="J57" s="51">
        <f t="shared" si="6"/>
        <v>45.866176156272466</v>
      </c>
      <c r="K57" s="51">
        <f t="shared" si="6"/>
        <v>-50.303101076735665</v>
      </c>
      <c r="L57" s="51">
        <f t="shared" si="6"/>
        <v>22.806274146766924</v>
      </c>
      <c r="M57" s="16"/>
    </row>
    <row r="58" spans="1:12" ht="6.75" customHeight="1">
      <c r="A58" s="7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3" ht="12.75">
      <c r="A59" s="36" t="s">
        <v>56</v>
      </c>
      <c r="B59" s="51">
        <f aca="true" t="shared" si="7" ref="B59:L59">+(B17/B38-1)*100</f>
        <v>145.52966230958978</v>
      </c>
      <c r="C59" s="51">
        <f t="shared" si="7"/>
        <v>22.236404933080543</v>
      </c>
      <c r="D59" s="51">
        <f t="shared" si="7"/>
        <v>29.926776963282474</v>
      </c>
      <c r="E59" s="51">
        <f t="shared" si="7"/>
        <v>31.516486993216162</v>
      </c>
      <c r="F59" s="51">
        <f t="shared" si="7"/>
        <v>44.61167141287498</v>
      </c>
      <c r="G59" s="51">
        <f t="shared" si="7"/>
        <v>32.97796169284328</v>
      </c>
      <c r="H59" s="51">
        <f t="shared" si="7"/>
        <v>37.170146447511556</v>
      </c>
      <c r="I59" s="51">
        <f t="shared" si="7"/>
        <v>1.3006127184860716</v>
      </c>
      <c r="J59" s="51">
        <f t="shared" si="7"/>
        <v>50.01194330329939</v>
      </c>
      <c r="K59" s="51">
        <f t="shared" si="7"/>
        <v>51.71936976189355</v>
      </c>
      <c r="L59" s="51">
        <f t="shared" si="7"/>
        <v>41.6550593773048</v>
      </c>
      <c r="M59" s="16"/>
    </row>
    <row r="60" spans="1:13" ht="12.75">
      <c r="A60" s="36" t="s">
        <v>17</v>
      </c>
      <c r="B60" s="51">
        <f aca="true" t="shared" si="8" ref="B60:L60">+(B18/B39-1)*100</f>
        <v>-5.155643207114069</v>
      </c>
      <c r="C60" s="51">
        <f t="shared" si="8"/>
        <v>46.617834187086046</v>
      </c>
      <c r="D60" s="51">
        <f t="shared" si="8"/>
        <v>24.560587792045197</v>
      </c>
      <c r="E60" s="51">
        <f t="shared" si="8"/>
        <v>15.480723400049513</v>
      </c>
      <c r="F60" s="51">
        <f t="shared" si="8"/>
        <v>32.7065155679126</v>
      </c>
      <c r="G60" s="51">
        <f t="shared" si="8"/>
        <v>31.50544068533838</v>
      </c>
      <c r="H60" s="51">
        <f t="shared" si="8"/>
        <v>32.6810787624118</v>
      </c>
      <c r="I60" s="51">
        <f t="shared" si="8"/>
        <v>16.947983352964037</v>
      </c>
      <c r="J60" s="51">
        <f t="shared" si="8"/>
        <v>38.33612328408176</v>
      </c>
      <c r="K60" s="51">
        <f t="shared" si="8"/>
        <v>1.3085715303159384</v>
      </c>
      <c r="L60" s="51">
        <f t="shared" si="8"/>
        <v>31.156289803339178</v>
      </c>
      <c r="M60" s="16"/>
    </row>
    <row r="61" spans="1:12" ht="6.75" customHeight="1">
      <c r="A61" s="7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3" ht="12.75">
      <c r="A62" s="36" t="s">
        <v>55</v>
      </c>
      <c r="B62" s="51">
        <f aca="true" t="shared" si="9" ref="B62:L62">+(B20/B41-1)*100</f>
        <v>7.351307764578063</v>
      </c>
      <c r="C62" s="51">
        <f t="shared" si="9"/>
        <v>44.053507623056085</v>
      </c>
      <c r="D62" s="51">
        <f t="shared" si="9"/>
        <v>22.68496183125186</v>
      </c>
      <c r="E62" s="51">
        <f t="shared" si="9"/>
        <v>28.929509998653625</v>
      </c>
      <c r="F62" s="51">
        <f t="shared" si="9"/>
        <v>2.086912418864717</v>
      </c>
      <c r="G62" s="51">
        <f t="shared" si="9"/>
        <v>10.743415065365935</v>
      </c>
      <c r="H62" s="51">
        <f t="shared" si="9"/>
        <v>26.603926314299176</v>
      </c>
      <c r="I62" s="51">
        <f t="shared" si="9"/>
        <v>200.57493914788952</v>
      </c>
      <c r="J62" s="51">
        <f t="shared" si="9"/>
        <v>52.93339947314273</v>
      </c>
      <c r="K62" s="51">
        <f t="shared" si="9"/>
        <v>21.832371655080497</v>
      </c>
      <c r="L62" s="51">
        <f t="shared" si="9"/>
        <v>22.378689812260877</v>
      </c>
      <c r="M62" s="16"/>
    </row>
    <row r="63" spans="1:12" ht="7.5" customHeight="1">
      <c r="A63" s="7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3" ht="12.75">
      <c r="A64" s="36" t="s">
        <v>18</v>
      </c>
      <c r="B64" s="51">
        <f aca="true" t="shared" si="10" ref="B64:L64">+(B22/B43-1)*100</f>
        <v>71.84217197393674</v>
      </c>
      <c r="C64" s="51">
        <f t="shared" si="10"/>
        <v>100.58780939758738</v>
      </c>
      <c r="D64" s="51">
        <f t="shared" si="10"/>
        <v>63.49414946544052</v>
      </c>
      <c r="E64" s="51">
        <f t="shared" si="10"/>
        <v>72.19370596558292</v>
      </c>
      <c r="F64" s="51">
        <f t="shared" si="10"/>
        <v>47.21118170928848</v>
      </c>
      <c r="G64" s="51">
        <f t="shared" si="10"/>
        <v>190.85116738590827</v>
      </c>
      <c r="H64" s="51">
        <f t="shared" si="10"/>
        <v>24.380064956408233</v>
      </c>
      <c r="I64" s="51">
        <f t="shared" si="10"/>
        <v>-34.66865992160704</v>
      </c>
      <c r="J64" s="51">
        <f t="shared" si="10"/>
        <v>64.85439671882595</v>
      </c>
      <c r="K64" s="51">
        <f t="shared" si="10"/>
        <v>48.45612990011246</v>
      </c>
      <c r="L64" s="51">
        <f t="shared" si="10"/>
        <v>62.84630225622809</v>
      </c>
      <c r="M64" s="16"/>
    </row>
    <row r="65" spans="1:13" ht="12.75">
      <c r="A65" s="36" t="s">
        <v>19</v>
      </c>
      <c r="B65" s="51">
        <f>+(B24/B44-1)*100</f>
        <v>-16.353621926123264</v>
      </c>
      <c r="C65" s="51">
        <f aca="true" t="shared" si="11" ref="C65:L65">+(C23/C44-1)*100</f>
        <v>77.63273804756945</v>
      </c>
      <c r="D65" s="51">
        <f t="shared" si="11"/>
        <v>31.512720833521723</v>
      </c>
      <c r="E65" s="51">
        <f t="shared" si="11"/>
        <v>49.77408021148073</v>
      </c>
      <c r="F65" s="51">
        <f t="shared" si="11"/>
        <v>216.71968518202155</v>
      </c>
      <c r="G65" s="51">
        <f t="shared" si="11"/>
        <v>166.7422221993976</v>
      </c>
      <c r="H65" s="51">
        <f t="shared" si="11"/>
        <v>64.50150651040379</v>
      </c>
      <c r="I65" s="51">
        <f t="shared" si="11"/>
        <v>-13.175270303859786</v>
      </c>
      <c r="J65" s="51">
        <f t="shared" si="11"/>
        <v>46.1026287597166</v>
      </c>
      <c r="K65" s="51">
        <f t="shared" si="11"/>
        <v>53.02001632189863</v>
      </c>
      <c r="L65" s="51">
        <f t="shared" si="11"/>
        <v>44.49846876238344</v>
      </c>
      <c r="M65" s="16"/>
    </row>
    <row r="66" spans="1:13" ht="12.75">
      <c r="A66" s="36" t="s">
        <v>35</v>
      </c>
      <c r="B66" s="51">
        <f>+(B26/B45-1)*100</f>
        <v>350.3893025117806</v>
      </c>
      <c r="C66" s="51">
        <f aca="true" t="shared" si="12" ref="C66:L66">+(C24/C45-1)*100</f>
        <v>-26.333575351210158</v>
      </c>
      <c r="D66" s="51">
        <f t="shared" si="12"/>
        <v>25.868744322336255</v>
      </c>
      <c r="E66" s="51">
        <f t="shared" si="12"/>
        <v>53.17702476164352</v>
      </c>
      <c r="F66" s="51">
        <f t="shared" si="12"/>
        <v>229.1240956360474</v>
      </c>
      <c r="G66" s="51">
        <f t="shared" si="12"/>
        <v>690.5615382284641</v>
      </c>
      <c r="H66" s="51">
        <f t="shared" si="12"/>
        <v>69.25003243648065</v>
      </c>
      <c r="I66" s="51">
        <f t="shared" si="12"/>
        <v>-35.943876380982374</v>
      </c>
      <c r="J66" s="51">
        <f t="shared" si="12"/>
        <v>13.63648505802395</v>
      </c>
      <c r="K66" s="51">
        <f t="shared" si="12"/>
        <v>19.09447702880489</v>
      </c>
      <c r="L66" s="51">
        <f t="shared" si="12"/>
        <v>36.720367086116276</v>
      </c>
      <c r="M66" s="16"/>
    </row>
    <row r="67" spans="1:12" ht="7.5" customHeight="1">
      <c r="A67" s="7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3" ht="12.75">
      <c r="A68" s="36" t="s">
        <v>26</v>
      </c>
      <c r="B68" s="51">
        <f aca="true" t="shared" si="13" ref="B68:L68">+(B26/B47-1)*100</f>
        <v>25.281046363162886</v>
      </c>
      <c r="C68" s="51">
        <f t="shared" si="13"/>
        <v>1.0994982118599506</v>
      </c>
      <c r="D68" s="51">
        <f t="shared" si="13"/>
        <v>22.88022732286523</v>
      </c>
      <c r="E68" s="51">
        <f t="shared" si="13"/>
        <v>44.383513708553664</v>
      </c>
      <c r="F68" s="51">
        <f t="shared" si="13"/>
        <v>2.2667386602959416</v>
      </c>
      <c r="G68" s="51">
        <f t="shared" si="13"/>
        <v>11.632426437137422</v>
      </c>
      <c r="H68" s="51">
        <f t="shared" si="13"/>
        <v>23.80490950538494</v>
      </c>
      <c r="I68" s="51">
        <f t="shared" si="13"/>
        <v>30.091142987066675</v>
      </c>
      <c r="J68" s="51">
        <f t="shared" si="13"/>
        <v>-0.07433971952572893</v>
      </c>
      <c r="K68" s="51">
        <f t="shared" si="13"/>
        <v>14.702900383951501</v>
      </c>
      <c r="L68" s="51">
        <f t="shared" si="13"/>
        <v>21.558234013319066</v>
      </c>
      <c r="M68" s="16"/>
    </row>
    <row r="69" spans="1:12" ht="12.75">
      <c r="A69" s="7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72" t="s">
        <v>27</v>
      </c>
      <c r="B70" s="51">
        <f aca="true" t="shared" si="14" ref="B70:L70">+(B28/B49-1)*100</f>
        <v>24.01675024717891</v>
      </c>
      <c r="C70" s="51">
        <f t="shared" si="14"/>
        <v>27.499666036955883</v>
      </c>
      <c r="D70" s="51">
        <f t="shared" si="14"/>
        <v>29.63558589929618</v>
      </c>
      <c r="E70" s="51">
        <f t="shared" si="14"/>
        <v>38.45500024415729</v>
      </c>
      <c r="F70" s="51">
        <f t="shared" si="14"/>
        <v>20.430988583456088</v>
      </c>
      <c r="G70" s="51">
        <f t="shared" si="14"/>
        <v>28.80544153213984</v>
      </c>
      <c r="H70" s="51">
        <f t="shared" si="14"/>
        <v>33.66841613064406</v>
      </c>
      <c r="I70" s="51">
        <f t="shared" si="14"/>
        <v>39.719081686912425</v>
      </c>
      <c r="J70" s="51">
        <f t="shared" si="14"/>
        <v>35.01980536850458</v>
      </c>
      <c r="K70" s="51">
        <f t="shared" si="14"/>
        <v>24.571300768292993</v>
      </c>
      <c r="L70" s="51">
        <f t="shared" si="14"/>
        <v>31.09460010669265</v>
      </c>
    </row>
    <row r="71" spans="1:12" ht="9" customHeight="1" thickBot="1">
      <c r="A71" s="3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2.2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s="11" customFormat="1" ht="12">
      <c r="A73" s="57" t="s">
        <v>54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2:12" s="11" customFormat="1" ht="1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ht="12.75">
      <c r="H75" s="28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" sqref="Q3"/>
    </sheetView>
  </sheetViews>
  <sheetFormatPr defaultColWidth="11.421875" defaultRowHeight="12.75"/>
  <cols>
    <col min="1" max="1" width="13.57421875" style="0" customWidth="1"/>
    <col min="2" max="12" width="8.57421875" style="0" customWidth="1"/>
    <col min="13" max="13" width="8.8515625" style="0" customWidth="1"/>
    <col min="14" max="14" width="14.28125" style="0" bestFit="1" customWidth="1"/>
  </cols>
  <sheetData>
    <row r="1" spans="1:13" ht="12.7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4" t="str">
        <f>Imp!A2</f>
        <v>ARGENTINA, BOLIVIA, BRASIL, CHILE, COLOMBIA, ECUADOR, MÉXICO, PARAGUAY, PERÚURUGUAY Y VENEZUELA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6" t="str">
        <f>+Exp!A4</f>
        <v>Enero-setiembre 2009-2010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36" t="s">
        <v>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9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thickBot="1">
      <c r="A7" s="38" t="s">
        <v>1</v>
      </c>
      <c r="B7" s="39" t="s">
        <v>40</v>
      </c>
      <c r="C7" s="39" t="s">
        <v>41</v>
      </c>
      <c r="D7" s="39" t="s">
        <v>42</v>
      </c>
      <c r="E7" s="40" t="s">
        <v>43</v>
      </c>
      <c r="F7" s="39" t="s">
        <v>50</v>
      </c>
      <c r="G7" s="39" t="s">
        <v>44</v>
      </c>
      <c r="H7" s="39" t="s">
        <v>45</v>
      </c>
      <c r="I7" s="39" t="s">
        <v>51</v>
      </c>
      <c r="J7" s="39" t="s">
        <v>47</v>
      </c>
      <c r="K7" s="39" t="s">
        <v>48</v>
      </c>
      <c r="L7" s="39" t="s">
        <v>59</v>
      </c>
      <c r="M7" s="39" t="s">
        <v>22</v>
      </c>
    </row>
    <row r="8" spans="1:13" ht="7.5" customHeight="1">
      <c r="A8" s="4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">
      <c r="A9" s="42"/>
      <c r="B9" s="42" t="str">
        <f>+Exp!B10</f>
        <v>Enero-setiembre 2010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7.5" customHeight="1">
      <c r="A10" s="4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4" t="s">
        <v>8</v>
      </c>
      <c r="B11" s="47">
        <f>+Imp!B24</f>
        <v>15941.154000000002</v>
      </c>
      <c r="C11" s="47">
        <f>+Imp!C24</f>
        <v>2169.027</v>
      </c>
      <c r="D11" s="47">
        <f>+Imp!D24</f>
        <v>21442.890000000003</v>
      </c>
      <c r="E11" s="47">
        <f>+Imp!E24</f>
        <v>11386.856192440015</v>
      </c>
      <c r="F11" s="47">
        <f>+Imp!F24</f>
        <v>7698.273770000001</v>
      </c>
      <c r="G11" s="47">
        <f>+Imp!G24</f>
        <v>4880.9457299999995</v>
      </c>
      <c r="H11" s="47">
        <f>+Imp!H24</f>
        <v>7109.614518</v>
      </c>
      <c r="I11" s="47">
        <f>+Imp!I24</f>
        <v>3076.497815</v>
      </c>
      <c r="J11" s="47">
        <f>+Imp!J24</f>
        <v>6366.134</v>
      </c>
      <c r="K11" s="47">
        <f>+Imp!K24</f>
        <v>2934.7330540000003</v>
      </c>
      <c r="L11" s="47">
        <f>+Imp!L24</f>
        <v>7471</v>
      </c>
      <c r="M11" s="47">
        <f>SUM(B11:L11)</f>
        <v>90477.12607944002</v>
      </c>
    </row>
    <row r="12" spans="1:13" ht="9" customHeight="1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5" ht="12.75">
      <c r="A13" s="34" t="s">
        <v>28</v>
      </c>
      <c r="B13" s="47">
        <f>SUM(B15:B26)</f>
        <v>24631.482999999997</v>
      </c>
      <c r="C13" s="47">
        <f aca="true" t="shared" si="0" ref="C13:K13">SUM(C15:C26)</f>
        <v>1685.806</v>
      </c>
      <c r="D13" s="47">
        <f t="shared" si="0"/>
        <v>110713.314</v>
      </c>
      <c r="E13" s="47">
        <f t="shared" si="0"/>
        <v>26797.454456200063</v>
      </c>
      <c r="F13" s="47">
        <f t="shared" si="0"/>
        <v>21505.021105</v>
      </c>
      <c r="G13" s="47">
        <f t="shared" si="0"/>
        <v>9624.62774</v>
      </c>
      <c r="H13" s="47">
        <f t="shared" si="0"/>
        <v>211680.94872699998</v>
      </c>
      <c r="I13" s="47">
        <f t="shared" si="0"/>
        <v>3532.2769835000004</v>
      </c>
      <c r="J13" s="47">
        <f t="shared" si="0"/>
        <v>15194.759000000002</v>
      </c>
      <c r="K13" s="47">
        <f t="shared" si="0"/>
        <v>2983.680531</v>
      </c>
      <c r="L13" s="47">
        <f>+L28-L11</f>
        <v>16663</v>
      </c>
      <c r="M13" s="47">
        <f>SUM(B13:L13)</f>
        <v>445012.37154270004</v>
      </c>
      <c r="N13" s="1"/>
      <c r="O13" s="1"/>
    </row>
    <row r="14" spans="1:15" ht="6.75" customHeight="1">
      <c r="A14" s="70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"/>
      <c r="O14" s="1"/>
    </row>
    <row r="15" spans="1:24" ht="12.75">
      <c r="A15" s="36" t="s">
        <v>60</v>
      </c>
      <c r="B15" s="47">
        <v>439.848</v>
      </c>
      <c r="C15" s="47">
        <v>5.459</v>
      </c>
      <c r="D15" s="47">
        <v>722.12</v>
      </c>
      <c r="E15" s="47">
        <v>423.23331387999855</v>
      </c>
      <c r="F15" s="47">
        <v>548.936156</v>
      </c>
      <c r="G15" s="47">
        <v>1064.4390520000006</v>
      </c>
      <c r="H15" s="47">
        <v>2470.240127000003</v>
      </c>
      <c r="I15" s="47">
        <v>6.761983999999999</v>
      </c>
      <c r="J15" s="47">
        <v>339.756</v>
      </c>
      <c r="K15" s="47">
        <v>45.150813</v>
      </c>
      <c r="L15" s="47">
        <v>843</v>
      </c>
      <c r="M15" s="47">
        <f>SUM(B15:L15)</f>
        <v>6908.944445880003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6.75" customHeight="1">
      <c r="A16" s="7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36" t="s">
        <v>56</v>
      </c>
      <c r="B17" s="47">
        <v>303.86</v>
      </c>
      <c r="C17" s="47">
        <v>53.757</v>
      </c>
      <c r="D17" s="47">
        <v>1971.979</v>
      </c>
      <c r="E17" s="47">
        <v>546.177965850001</v>
      </c>
      <c r="F17" s="47">
        <v>604.7493989999999</v>
      </c>
      <c r="G17" s="47">
        <v>189.64218</v>
      </c>
      <c r="H17" s="47">
        <v>6197.982423</v>
      </c>
      <c r="I17" s="47">
        <v>6.279229999999999</v>
      </c>
      <c r="J17" s="47">
        <v>400.195</v>
      </c>
      <c r="K17" s="47">
        <v>29.107511</v>
      </c>
      <c r="L17" s="47">
        <v>384</v>
      </c>
      <c r="M17" s="47">
        <f>SUM(B17:L17)</f>
        <v>10687.72970885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36" t="s">
        <v>17</v>
      </c>
      <c r="B18" s="47">
        <v>4394.166</v>
      </c>
      <c r="C18" s="47">
        <v>493.071</v>
      </c>
      <c r="D18" s="47">
        <v>19967.675</v>
      </c>
      <c r="E18" s="47">
        <v>6943.638023520058</v>
      </c>
      <c r="F18" s="47">
        <v>7683.198698</v>
      </c>
      <c r="G18" s="47">
        <v>3882.520207</v>
      </c>
      <c r="H18" s="47">
        <v>105677.97436200001</v>
      </c>
      <c r="I18" s="47">
        <v>286.680699</v>
      </c>
      <c r="J18" s="47">
        <v>4139.059</v>
      </c>
      <c r="K18" s="47">
        <v>567.939795</v>
      </c>
      <c r="L18" s="47">
        <v>7148</v>
      </c>
      <c r="M18" s="47">
        <f>SUM(B18:L18)</f>
        <v>161183.92278452008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6.75" customHeight="1">
      <c r="A19" s="7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6" t="s">
        <v>55</v>
      </c>
      <c r="B20" s="47">
        <v>7143.262</v>
      </c>
      <c r="C20" s="47">
        <v>289.003</v>
      </c>
      <c r="D20" s="47">
        <v>28681.868</v>
      </c>
      <c r="E20" s="47">
        <v>5388.431812190009</v>
      </c>
      <c r="F20" s="47">
        <v>4137.313391</v>
      </c>
      <c r="G20" s="47">
        <v>1293.710577</v>
      </c>
      <c r="H20" s="47">
        <v>23769.450611</v>
      </c>
      <c r="I20" s="47">
        <v>354.895861</v>
      </c>
      <c r="J20" s="47">
        <v>2292.603</v>
      </c>
      <c r="K20" s="47">
        <v>711.629161</v>
      </c>
      <c r="L20" s="47">
        <v>3536</v>
      </c>
      <c r="M20" s="47">
        <f>SUM(B20:L20)</f>
        <v>77598.16741319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7.5" customHeight="1">
      <c r="A21" s="7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36" t="s">
        <v>18</v>
      </c>
      <c r="B22" s="47">
        <v>875.169</v>
      </c>
      <c r="C22" s="47">
        <v>221.288</v>
      </c>
      <c r="D22" s="47">
        <v>5037.985</v>
      </c>
      <c r="E22" s="47">
        <v>2084.069436749999</v>
      </c>
      <c r="F22" s="47">
        <v>823.429522</v>
      </c>
      <c r="G22" s="47">
        <v>502.291031</v>
      </c>
      <c r="H22" s="47">
        <v>10991.60424</v>
      </c>
      <c r="I22" s="47">
        <v>225.29439799999997</v>
      </c>
      <c r="J22" s="47">
        <v>994.596</v>
      </c>
      <c r="K22" s="47">
        <v>70.025964</v>
      </c>
      <c r="L22" s="47">
        <v>384</v>
      </c>
      <c r="M22" s="47">
        <f>SUM(B22:L22)</f>
        <v>22209.75259175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36" t="s">
        <v>19</v>
      </c>
      <c r="B23" s="47">
        <v>5273.595</v>
      </c>
      <c r="C23" s="47">
        <v>371.046</v>
      </c>
      <c r="D23" s="47">
        <v>18731.766</v>
      </c>
      <c r="E23" s="47">
        <v>5888.447212679992</v>
      </c>
      <c r="F23" s="47">
        <v>3815.6021579999997</v>
      </c>
      <c r="G23" s="47">
        <v>1135.40714</v>
      </c>
      <c r="H23" s="47">
        <v>32889.942574</v>
      </c>
      <c r="I23" s="47">
        <v>2252.526276</v>
      </c>
      <c r="J23" s="47">
        <v>3688.199</v>
      </c>
      <c r="K23" s="47">
        <v>786.8877160000001</v>
      </c>
      <c r="L23" s="47">
        <v>2893</v>
      </c>
      <c r="M23" s="47">
        <f>SUM(B23:L23)</f>
        <v>77726.41907667999</v>
      </c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6" t="s">
        <v>35</v>
      </c>
      <c r="B24" s="47">
        <v>2052.135</v>
      </c>
      <c r="C24" s="47">
        <v>89.237</v>
      </c>
      <c r="D24" s="47">
        <v>13273.892</v>
      </c>
      <c r="E24" s="47">
        <v>3555.9605280200058</v>
      </c>
      <c r="F24" s="47">
        <v>1448.76152</v>
      </c>
      <c r="G24" s="47">
        <v>977.295608</v>
      </c>
      <c r="H24" s="47">
        <v>22504.762959999996</v>
      </c>
      <c r="I24" s="47">
        <v>198.559985</v>
      </c>
      <c r="J24" s="47">
        <v>1505.85</v>
      </c>
      <c r="K24" s="47">
        <v>205.807445</v>
      </c>
      <c r="L24" s="47">
        <v>513</v>
      </c>
      <c r="M24" s="47">
        <f>SUM(B24:L24)</f>
        <v>46325.26204602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7.5" customHeight="1">
      <c r="A25" s="7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6" t="s">
        <v>26</v>
      </c>
      <c r="B26" s="47">
        <v>4149.448</v>
      </c>
      <c r="C26" s="47">
        <v>162.945</v>
      </c>
      <c r="D26" s="47">
        <v>22326.029</v>
      </c>
      <c r="E26" s="47">
        <v>1967.4961633099988</v>
      </c>
      <c r="F26" s="47">
        <v>2443.030261</v>
      </c>
      <c r="G26" s="47">
        <v>579.3219450000003</v>
      </c>
      <c r="H26" s="47">
        <v>7178.991429999977</v>
      </c>
      <c r="I26" s="47">
        <v>201.27855050000082</v>
      </c>
      <c r="J26" s="47">
        <v>1834.501</v>
      </c>
      <c r="K26" s="47">
        <v>567.1321260000002</v>
      </c>
      <c r="L26" s="47">
        <f>+L13-SUM(L15:L24)</f>
        <v>962</v>
      </c>
      <c r="M26" s="47">
        <f>SUM(B26:L26)</f>
        <v>42372.17347580997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15" ht="9" customHeight="1">
      <c r="A27" s="7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1"/>
      <c r="O27" s="1"/>
    </row>
    <row r="28" spans="1:15" ht="12.75">
      <c r="A28" s="72" t="s">
        <v>27</v>
      </c>
      <c r="B28" s="47">
        <f aca="true" t="shared" si="1" ref="B28:K28">+B11+B13</f>
        <v>40572.637</v>
      </c>
      <c r="C28" s="47">
        <f t="shared" si="1"/>
        <v>3854.833</v>
      </c>
      <c r="D28" s="47">
        <f t="shared" si="1"/>
        <v>132156.204</v>
      </c>
      <c r="E28" s="47">
        <f t="shared" si="1"/>
        <v>38184.31064864008</v>
      </c>
      <c r="F28" s="47">
        <f t="shared" si="1"/>
        <v>29203.294875</v>
      </c>
      <c r="G28" s="47">
        <f t="shared" si="1"/>
        <v>14505.57347</v>
      </c>
      <c r="H28" s="47">
        <f t="shared" si="1"/>
        <v>218790.56324499997</v>
      </c>
      <c r="I28" s="47">
        <f t="shared" si="1"/>
        <v>6608.7747985000005</v>
      </c>
      <c r="J28" s="47">
        <f t="shared" si="1"/>
        <v>21560.893000000004</v>
      </c>
      <c r="K28" s="47">
        <f t="shared" si="1"/>
        <v>5918.413585</v>
      </c>
      <c r="L28" s="47">
        <v>24134</v>
      </c>
      <c r="M28" s="47">
        <f>SUM(B28:L28)</f>
        <v>535489.49762214</v>
      </c>
      <c r="N28" s="1"/>
      <c r="O28" s="1"/>
    </row>
    <row r="29" spans="1:13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>
      <c r="A30" s="42"/>
      <c r="B30" s="42" t="str">
        <f>+Exp!B26</f>
        <v>Enero-setiembre 2009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7.5" customHeight="1">
      <c r="A31" s="44"/>
      <c r="B31" s="35"/>
      <c r="C31" s="35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12.75">
      <c r="A32" s="34" t="s">
        <v>8</v>
      </c>
      <c r="B32" s="47">
        <f>+Imp!B40</f>
        <v>10886.885</v>
      </c>
      <c r="C32" s="47">
        <f>+Imp!C40</f>
        <v>1815.53</v>
      </c>
      <c r="D32" s="47">
        <f>+Imp!D40</f>
        <v>15497.095999999998</v>
      </c>
      <c r="E32" s="47">
        <f>+Imp!E40</f>
        <v>8745.09537552</v>
      </c>
      <c r="F32" s="47">
        <f>+Imp!F40</f>
        <v>6111.431944</v>
      </c>
      <c r="G32" s="47">
        <f>+Imp!G40</f>
        <v>3867.3445350000006</v>
      </c>
      <c r="H32" s="47">
        <f>+Imp!H40</f>
        <v>5876.643722</v>
      </c>
      <c r="I32" s="47">
        <f>+Imp!I40</f>
        <v>2211.8347800000006</v>
      </c>
      <c r="J32" s="47">
        <f>+Imp!J40</f>
        <v>5064.914000000001</v>
      </c>
      <c r="K32" s="47">
        <f>+Imp!K40</f>
        <v>2822.3079370000005</v>
      </c>
      <c r="L32" s="47">
        <f>+Imp!L40</f>
        <v>10547</v>
      </c>
      <c r="M32" s="47">
        <f>SUM(B32:L32)</f>
        <v>73446.08329352</v>
      </c>
    </row>
    <row r="33" spans="1:13" ht="9" customHeight="1">
      <c r="A33" s="3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5" ht="12.75">
      <c r="A34" s="34" t="s">
        <v>28</v>
      </c>
      <c r="B34" s="47">
        <f>SUM(B36:B47)</f>
        <v>16987.754</v>
      </c>
      <c r="C34" s="47">
        <f aca="true" t="shared" si="2" ref="C34:K34">SUM(C36:C47)</f>
        <v>1348.4129999999998</v>
      </c>
      <c r="D34" s="47">
        <f t="shared" si="2"/>
        <v>75121.04400000001</v>
      </c>
      <c r="E34" s="47">
        <f t="shared" si="2"/>
        <v>18909.259007610024</v>
      </c>
      <c r="F34" s="47">
        <f t="shared" si="2"/>
        <v>17874.027312</v>
      </c>
      <c r="G34" s="47">
        <f t="shared" si="2"/>
        <v>6933.884380000001</v>
      </c>
      <c r="H34" s="47">
        <f t="shared" si="2"/>
        <v>160949.51200799996</v>
      </c>
      <c r="I34" s="47">
        <f t="shared" si="2"/>
        <v>2275.209334999999</v>
      </c>
      <c r="J34" s="47">
        <f t="shared" si="2"/>
        <v>10531.045999999998</v>
      </c>
      <c r="K34" s="47">
        <f t="shared" si="2"/>
        <v>2204.779293000002</v>
      </c>
      <c r="L34" s="47">
        <f>+L49-L32</f>
        <v>20168</v>
      </c>
      <c r="M34" s="47">
        <f>SUM(B34:L34)</f>
        <v>333302.92833560996</v>
      </c>
      <c r="N34" s="1"/>
      <c r="O34" s="1"/>
    </row>
    <row r="35" spans="1:15" ht="6.75" customHeight="1">
      <c r="A35" s="7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"/>
      <c r="O35" s="1"/>
    </row>
    <row r="36" spans="1:24" ht="12.75">
      <c r="A36" s="36" t="s">
        <v>60</v>
      </c>
      <c r="B36" s="47">
        <v>252.937</v>
      </c>
      <c r="C36" s="47">
        <v>4.49</v>
      </c>
      <c r="D36" s="47">
        <v>571.83</v>
      </c>
      <c r="E36" s="47">
        <v>184.95457227000225</v>
      </c>
      <c r="F36" s="47">
        <v>330.9323870000001</v>
      </c>
      <c r="G36" s="47">
        <v>409.409196</v>
      </c>
      <c r="H36" s="47">
        <v>1408.7378840000024</v>
      </c>
      <c r="I36" s="47">
        <v>3.1127309999999997</v>
      </c>
      <c r="J36" s="47">
        <v>144.689</v>
      </c>
      <c r="K36" s="47">
        <v>6.621324</v>
      </c>
      <c r="L36" s="47">
        <v>1630</v>
      </c>
      <c r="M36" s="47">
        <f>SUM(B36:L36)</f>
        <v>4947.714094270005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6.75" customHeight="1">
      <c r="A37" s="7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36" t="s">
        <v>56</v>
      </c>
      <c r="B38" s="47">
        <v>201.257</v>
      </c>
      <c r="C38" s="47">
        <v>42.154</v>
      </c>
      <c r="D38" s="47">
        <v>1187.303</v>
      </c>
      <c r="E38" s="47">
        <v>537.4735004299998</v>
      </c>
      <c r="F38" s="47">
        <v>472.382728</v>
      </c>
      <c r="G38" s="47">
        <v>137.64794</v>
      </c>
      <c r="H38" s="47">
        <v>5207.826969</v>
      </c>
      <c r="I38" s="47">
        <v>8.895774</v>
      </c>
      <c r="J38" s="47">
        <v>308.076</v>
      </c>
      <c r="K38" s="47">
        <v>17.821218000000002</v>
      </c>
      <c r="L38" s="47">
        <v>379</v>
      </c>
      <c r="M38" s="47">
        <f>SUM(B38:L38)</f>
        <v>8499.838129429998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36" t="s">
        <v>17</v>
      </c>
      <c r="B39" s="47">
        <v>3641.583</v>
      </c>
      <c r="C39" s="47">
        <v>444.442</v>
      </c>
      <c r="D39" s="47">
        <v>14857.1</v>
      </c>
      <c r="E39" s="47">
        <v>5319.159847620018</v>
      </c>
      <c r="F39" s="47">
        <v>6853.553573</v>
      </c>
      <c r="G39" s="47">
        <v>2634.0762330000002</v>
      </c>
      <c r="H39" s="47">
        <v>80412.628112</v>
      </c>
      <c r="I39" s="47">
        <v>199.747488</v>
      </c>
      <c r="J39" s="47">
        <v>3113.417</v>
      </c>
      <c r="K39" s="47">
        <v>387.47873</v>
      </c>
      <c r="L39" s="47">
        <v>8361</v>
      </c>
      <c r="M39" s="47">
        <f>SUM(B39:L39)</f>
        <v>126224.18598362002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6.75" customHeight="1">
      <c r="A40" s="7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36" t="s">
        <v>55</v>
      </c>
      <c r="B41" s="47">
        <v>4617.43</v>
      </c>
      <c r="C41" s="47">
        <v>240.024</v>
      </c>
      <c r="D41" s="47">
        <v>20737.237</v>
      </c>
      <c r="E41" s="47">
        <v>4848.407322179998</v>
      </c>
      <c r="F41" s="47">
        <v>3767.6502339999997</v>
      </c>
      <c r="G41" s="47">
        <v>1199.029345</v>
      </c>
      <c r="H41" s="47">
        <v>19815.78518</v>
      </c>
      <c r="I41" s="47">
        <v>257.085179</v>
      </c>
      <c r="J41" s="47">
        <v>1846.754</v>
      </c>
      <c r="K41" s="47">
        <v>536.8406679999998</v>
      </c>
      <c r="L41" s="47">
        <v>3968</v>
      </c>
      <c r="M41" s="47">
        <f>SUM(B41:L41)</f>
        <v>61834.24292818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7.5" customHeight="1">
      <c r="A42" s="7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36" t="s">
        <v>18</v>
      </c>
      <c r="B43" s="47">
        <v>683.662</v>
      </c>
      <c r="C43" s="47">
        <v>193.18</v>
      </c>
      <c r="D43" s="47">
        <v>4056.782</v>
      </c>
      <c r="E43" s="47">
        <v>966.8008481000003</v>
      </c>
      <c r="F43" s="47">
        <v>609.458901</v>
      </c>
      <c r="G43" s="47">
        <v>425.8312659999999</v>
      </c>
      <c r="H43" s="47">
        <v>7974.433772</v>
      </c>
      <c r="I43" s="47">
        <v>242.257657</v>
      </c>
      <c r="J43" s="47">
        <v>689.685</v>
      </c>
      <c r="K43" s="47">
        <v>49.379712</v>
      </c>
      <c r="L43" s="47">
        <v>554</v>
      </c>
      <c r="M43" s="47">
        <f>SUM(B43:L43)</f>
        <v>16445.4711561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36" t="s">
        <v>19</v>
      </c>
      <c r="B44" s="47">
        <v>3385.436</v>
      </c>
      <c r="C44" s="47">
        <v>265.542</v>
      </c>
      <c r="D44" s="47">
        <v>11397.106</v>
      </c>
      <c r="E44" s="47">
        <v>3606.0031391100056</v>
      </c>
      <c r="F44" s="47">
        <v>2674.6848280000004</v>
      </c>
      <c r="G44" s="47">
        <v>787.59317</v>
      </c>
      <c r="H44" s="47">
        <v>22982.531602</v>
      </c>
      <c r="I44" s="47">
        <v>1257.350064</v>
      </c>
      <c r="J44" s="47">
        <v>2286.112</v>
      </c>
      <c r="K44" s="47">
        <v>596.7191310000001</v>
      </c>
      <c r="L44" s="47">
        <v>3433</v>
      </c>
      <c r="M44" s="47">
        <f>SUM(B44:L44)</f>
        <v>52672.07793411</v>
      </c>
      <c r="N44" s="22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36" t="s">
        <v>35</v>
      </c>
      <c r="B45" s="47">
        <v>1417.012</v>
      </c>
      <c r="C45" s="47">
        <v>61.915</v>
      </c>
      <c r="D45" s="47">
        <v>8069.692</v>
      </c>
      <c r="E45" s="47">
        <v>2014.76509402</v>
      </c>
      <c r="F45" s="47">
        <v>1089.854492</v>
      </c>
      <c r="G45" s="47">
        <v>646.9575310000001</v>
      </c>
      <c r="H45" s="47">
        <v>17643.200825999997</v>
      </c>
      <c r="I45" s="47">
        <v>163.19552500000003</v>
      </c>
      <c r="J45" s="47">
        <v>886.353</v>
      </c>
      <c r="K45" s="47">
        <v>113.55377200000001</v>
      </c>
      <c r="L45" s="47">
        <v>739</v>
      </c>
      <c r="M45" s="47">
        <f>SUM(B45:L45)</f>
        <v>32845.49924002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7.5" customHeight="1">
      <c r="A46" s="70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36" t="s">
        <v>26</v>
      </c>
      <c r="B47" s="47">
        <v>2788.437</v>
      </c>
      <c r="C47" s="47">
        <v>96.666</v>
      </c>
      <c r="D47" s="47">
        <v>14243.994</v>
      </c>
      <c r="E47" s="47">
        <v>1431.6946838799977</v>
      </c>
      <c r="F47" s="47">
        <v>2075.5101689999997</v>
      </c>
      <c r="G47" s="47">
        <v>693.3396990000009</v>
      </c>
      <c r="H47" s="47">
        <v>5504.367662999987</v>
      </c>
      <c r="I47" s="47">
        <v>143.56491699999944</v>
      </c>
      <c r="J47" s="47">
        <v>1255.96</v>
      </c>
      <c r="K47" s="47">
        <v>496.36473800000175</v>
      </c>
      <c r="L47" s="47">
        <f>+L34-SUM(L36:L45)</f>
        <v>1104</v>
      </c>
      <c r="M47" s="47">
        <f>SUM(B47:L47)</f>
        <v>29833.898869879988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15" ht="9" customHeight="1">
      <c r="A48" s="7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"/>
      <c r="O48" s="1"/>
    </row>
    <row r="49" spans="1:15" ht="12.75">
      <c r="A49" s="72" t="s">
        <v>27</v>
      </c>
      <c r="B49" s="47">
        <f aca="true" t="shared" si="3" ref="B49:K49">+B34+B32</f>
        <v>27874.639000000003</v>
      </c>
      <c r="C49" s="47">
        <f t="shared" si="3"/>
        <v>3163.9429999999998</v>
      </c>
      <c r="D49" s="47">
        <f t="shared" si="3"/>
        <v>90618.14000000001</v>
      </c>
      <c r="E49" s="47">
        <f t="shared" si="3"/>
        <v>27654.354383130027</v>
      </c>
      <c r="F49" s="47">
        <f t="shared" si="3"/>
        <v>23985.459256</v>
      </c>
      <c r="G49" s="47">
        <f t="shared" si="3"/>
        <v>10801.228915000002</v>
      </c>
      <c r="H49" s="47">
        <f t="shared" si="3"/>
        <v>166826.15572999997</v>
      </c>
      <c r="I49" s="47">
        <f t="shared" si="3"/>
        <v>4487.044115</v>
      </c>
      <c r="J49" s="47">
        <f t="shared" si="3"/>
        <v>15595.96</v>
      </c>
      <c r="K49" s="47">
        <f t="shared" si="3"/>
        <v>5027.087230000003</v>
      </c>
      <c r="L49" s="47">
        <v>30715</v>
      </c>
      <c r="M49" s="47">
        <f>SUM(B49:L49)</f>
        <v>406749.01162913005</v>
      </c>
      <c r="N49" s="1"/>
      <c r="O49" s="1"/>
    </row>
    <row r="50" spans="1:13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">
      <c r="A51" s="42"/>
      <c r="B51" s="42" t="str">
        <f>+Exp!B42</f>
        <v>Crecimiento 2010/2009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9" customHeight="1">
      <c r="A52" s="44"/>
      <c r="B52" s="35"/>
      <c r="C52" s="35"/>
      <c r="D52" s="43"/>
      <c r="E52" s="43"/>
      <c r="F52" s="43"/>
      <c r="G52" s="43"/>
      <c r="H52" s="43"/>
      <c r="I52" s="43"/>
      <c r="J52" s="43"/>
      <c r="K52" s="43"/>
      <c r="L52" s="43"/>
      <c r="M52" s="35"/>
    </row>
    <row r="53" spans="1:13" ht="12.75">
      <c r="A53" s="34" t="s">
        <v>8</v>
      </c>
      <c r="B53" s="51">
        <f aca="true" t="shared" si="4" ref="B53:M53">+(B11/B32-1)*100</f>
        <v>46.42529979879462</v>
      </c>
      <c r="C53" s="51">
        <f t="shared" si="4"/>
        <v>19.470733064174105</v>
      </c>
      <c r="D53" s="51">
        <f t="shared" si="4"/>
        <v>38.36714956144045</v>
      </c>
      <c r="E53" s="51">
        <f t="shared" si="4"/>
        <v>30.208484910468215</v>
      </c>
      <c r="F53" s="51">
        <f t="shared" si="4"/>
        <v>25.965139439340557</v>
      </c>
      <c r="G53" s="51">
        <f t="shared" si="4"/>
        <v>26.2092292483064</v>
      </c>
      <c r="H53" s="51">
        <f t="shared" si="4"/>
        <v>20.980866874474803</v>
      </c>
      <c r="I53" s="51">
        <f t="shared" si="4"/>
        <v>39.0925688852763</v>
      </c>
      <c r="J53" s="51">
        <f t="shared" si="4"/>
        <v>25.69086069378472</v>
      </c>
      <c r="K53" s="51">
        <f t="shared" si="4"/>
        <v>3.9834461550465328</v>
      </c>
      <c r="L53" s="51">
        <f t="shared" si="4"/>
        <v>-29.164691381435482</v>
      </c>
      <c r="M53" s="51">
        <f t="shared" si="4"/>
        <v>23.188496952052763</v>
      </c>
    </row>
    <row r="54" spans="1:13" ht="9" customHeight="1">
      <c r="A54" s="3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>
      <c r="A55" s="34" t="s">
        <v>28</v>
      </c>
      <c r="B55" s="51">
        <f aca="true" t="shared" si="5" ref="B55:M55">+(B13/B34-1)*100</f>
        <v>44.995524423063785</v>
      </c>
      <c r="C55" s="51">
        <f t="shared" si="5"/>
        <v>25.02148822356358</v>
      </c>
      <c r="D55" s="51">
        <f t="shared" si="5"/>
        <v>47.37989264366451</v>
      </c>
      <c r="E55" s="51">
        <f t="shared" si="5"/>
        <v>41.71604738935268</v>
      </c>
      <c r="F55" s="51">
        <f t="shared" si="5"/>
        <v>20.314357417157346</v>
      </c>
      <c r="G55" s="51">
        <f t="shared" si="5"/>
        <v>38.805714265457624</v>
      </c>
      <c r="H55" s="51">
        <f t="shared" si="5"/>
        <v>31.520093528757286</v>
      </c>
      <c r="I55" s="51">
        <f t="shared" si="5"/>
        <v>55.250636904581874</v>
      </c>
      <c r="J55" s="51">
        <f t="shared" si="5"/>
        <v>44.28537298194315</v>
      </c>
      <c r="K55" s="51">
        <f t="shared" si="5"/>
        <v>35.32785528569447</v>
      </c>
      <c r="L55" s="51">
        <f t="shared" si="5"/>
        <v>-17.37901626338755</v>
      </c>
      <c r="M55" s="51">
        <f t="shared" si="5"/>
        <v>33.51589011381484</v>
      </c>
    </row>
    <row r="56" spans="1:13" ht="6.75" customHeight="1">
      <c r="A56" s="7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4" ht="12.75">
      <c r="A57" s="36" t="s">
        <v>60</v>
      </c>
      <c r="B57" s="51">
        <f aca="true" t="shared" si="6" ref="B57:M57">(B15/B36-1)*100</f>
        <v>73.89626665928671</v>
      </c>
      <c r="C57" s="51">
        <f t="shared" si="6"/>
        <v>21.581291759465458</v>
      </c>
      <c r="D57" s="51">
        <f t="shared" si="6"/>
        <v>26.282286693597733</v>
      </c>
      <c r="E57" s="51">
        <f t="shared" si="6"/>
        <v>128.8309549126203</v>
      </c>
      <c r="F57" s="51">
        <f t="shared" si="6"/>
        <v>65.87562220073666</v>
      </c>
      <c r="G57" s="51">
        <f t="shared" si="6"/>
        <v>159.99392842167634</v>
      </c>
      <c r="H57" s="51">
        <f t="shared" si="6"/>
        <v>75.35129530171696</v>
      </c>
      <c r="I57" s="51">
        <f t="shared" si="6"/>
        <v>117.23637538868599</v>
      </c>
      <c r="J57" s="51">
        <f t="shared" si="6"/>
        <v>134.81812715548523</v>
      </c>
      <c r="K57" s="51">
        <f t="shared" si="6"/>
        <v>581.90007013703</v>
      </c>
      <c r="L57" s="51">
        <f t="shared" si="6"/>
        <v>-48.282208588957054</v>
      </c>
      <c r="M57" s="51">
        <f t="shared" si="6"/>
        <v>39.63912049569147</v>
      </c>
      <c r="N57" s="16"/>
    </row>
    <row r="58" spans="1:13" ht="6.75" customHeight="1">
      <c r="A58" s="7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4" ht="12.75">
      <c r="A59" s="36" t="s">
        <v>56</v>
      </c>
      <c r="B59" s="51">
        <f aca="true" t="shared" si="7" ref="B59:M59">+(B17/B38-1)*100</f>
        <v>50.98108388776539</v>
      </c>
      <c r="C59" s="51">
        <f t="shared" si="7"/>
        <v>27.5252645063339</v>
      </c>
      <c r="D59" s="51">
        <f t="shared" si="7"/>
        <v>66.08894275513495</v>
      </c>
      <c r="E59" s="51">
        <f t="shared" si="7"/>
        <v>1.6195152715505534</v>
      </c>
      <c r="F59" s="51">
        <f t="shared" si="7"/>
        <v>28.021064944609897</v>
      </c>
      <c r="G59" s="51">
        <f t="shared" si="7"/>
        <v>37.773351348374696</v>
      </c>
      <c r="H59" s="51">
        <f t="shared" si="7"/>
        <v>19.012833181554978</v>
      </c>
      <c r="I59" s="51">
        <f t="shared" si="7"/>
        <v>-29.413337164365917</v>
      </c>
      <c r="J59" s="51">
        <f t="shared" si="7"/>
        <v>29.901387969202386</v>
      </c>
      <c r="K59" s="51">
        <f t="shared" si="7"/>
        <v>63.33064889279731</v>
      </c>
      <c r="L59" s="51">
        <f t="shared" si="7"/>
        <v>1.3192612137203241</v>
      </c>
      <c r="M59" s="51">
        <f t="shared" si="7"/>
        <v>25.740391123974526</v>
      </c>
      <c r="N59" s="16"/>
    </row>
    <row r="60" spans="1:14" ht="12.75">
      <c r="A60" s="36" t="s">
        <v>17</v>
      </c>
      <c r="B60" s="51">
        <f aca="true" t="shared" si="8" ref="B60:M60">+(B18/B39-1)*100</f>
        <v>20.6663695431355</v>
      </c>
      <c r="C60" s="51">
        <f t="shared" si="8"/>
        <v>10.941585178718483</v>
      </c>
      <c r="D60" s="51">
        <f t="shared" si="8"/>
        <v>34.398200187115926</v>
      </c>
      <c r="E60" s="51">
        <f t="shared" si="8"/>
        <v>30.54012705835283</v>
      </c>
      <c r="F60" s="51">
        <f t="shared" si="8"/>
        <v>12.105327785988852</v>
      </c>
      <c r="G60" s="51">
        <f t="shared" si="8"/>
        <v>47.39589379985873</v>
      </c>
      <c r="H60" s="51">
        <f t="shared" si="8"/>
        <v>31.41962505542042</v>
      </c>
      <c r="I60" s="51">
        <f t="shared" si="8"/>
        <v>43.521554073310796</v>
      </c>
      <c r="J60" s="51">
        <f t="shared" si="8"/>
        <v>32.942647901003966</v>
      </c>
      <c r="K60" s="51">
        <f t="shared" si="8"/>
        <v>46.573153834792436</v>
      </c>
      <c r="L60" s="51">
        <f t="shared" si="8"/>
        <v>-14.507833991149388</v>
      </c>
      <c r="M60" s="51">
        <f t="shared" si="8"/>
        <v>27.696543676214922</v>
      </c>
      <c r="N60" s="16"/>
    </row>
    <row r="61" spans="1:13" ht="6.75" customHeight="1">
      <c r="A61" s="7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4" ht="12.75">
      <c r="A62" s="36" t="s">
        <v>55</v>
      </c>
      <c r="B62" s="51">
        <f aca="true" t="shared" si="9" ref="B62:M62">+(B20/B41-1)*100</f>
        <v>54.7021178447751</v>
      </c>
      <c r="C62" s="51">
        <f t="shared" si="9"/>
        <v>20.40587607905875</v>
      </c>
      <c r="D62" s="51">
        <f t="shared" si="9"/>
        <v>38.31094277410243</v>
      </c>
      <c r="E62" s="51">
        <f t="shared" si="9"/>
        <v>11.138183203782436</v>
      </c>
      <c r="F62" s="51">
        <f t="shared" si="9"/>
        <v>9.811504095154277</v>
      </c>
      <c r="G62" s="51">
        <f t="shared" si="9"/>
        <v>7.896489972895537</v>
      </c>
      <c r="H62" s="51">
        <f t="shared" si="9"/>
        <v>19.95210078776197</v>
      </c>
      <c r="I62" s="51">
        <f t="shared" si="9"/>
        <v>38.046021314982156</v>
      </c>
      <c r="J62" s="51">
        <f t="shared" si="9"/>
        <v>24.142305905388596</v>
      </c>
      <c r="K62" s="51">
        <f t="shared" si="9"/>
        <v>32.55872802095541</v>
      </c>
      <c r="L62" s="51">
        <f t="shared" si="9"/>
        <v>-10.88709677419355</v>
      </c>
      <c r="M62" s="51">
        <f t="shared" si="9"/>
        <v>25.493842470618876</v>
      </c>
      <c r="N62" s="16"/>
    </row>
    <row r="63" spans="1:13" ht="7.5" customHeight="1">
      <c r="A63" s="7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ht="12.75">
      <c r="A64" s="36" t="s">
        <v>18</v>
      </c>
      <c r="B64" s="51">
        <f aca="true" t="shared" si="10" ref="B64:M64">+(B22/B43-1)*100</f>
        <v>28.01194157346758</v>
      </c>
      <c r="C64" s="51">
        <f t="shared" si="10"/>
        <v>14.550160472098561</v>
      </c>
      <c r="D64" s="51">
        <f t="shared" si="10"/>
        <v>24.186732242452248</v>
      </c>
      <c r="E64" s="51">
        <f t="shared" si="10"/>
        <v>115.56346799298991</v>
      </c>
      <c r="F64" s="51">
        <f t="shared" si="10"/>
        <v>35.10829370920945</v>
      </c>
      <c r="G64" s="51">
        <f t="shared" si="10"/>
        <v>17.955413588630222</v>
      </c>
      <c r="H64" s="51">
        <f t="shared" si="10"/>
        <v>37.835544870834006</v>
      </c>
      <c r="I64" s="51">
        <f t="shared" si="10"/>
        <v>-7.002155973134016</v>
      </c>
      <c r="J64" s="51">
        <f t="shared" si="10"/>
        <v>44.21018290958918</v>
      </c>
      <c r="K64" s="51">
        <f t="shared" si="10"/>
        <v>41.811203759147084</v>
      </c>
      <c r="L64" s="51">
        <f t="shared" si="10"/>
        <v>-30.68592057761733</v>
      </c>
      <c r="M64" s="51">
        <f t="shared" si="10"/>
        <v>35.05087437711929</v>
      </c>
      <c r="N64" s="16"/>
    </row>
    <row r="65" spans="1:14" ht="12.75">
      <c r="A65" s="36" t="s">
        <v>19</v>
      </c>
      <c r="B65" s="51">
        <f aca="true" t="shared" si="11" ref="B65:M65">+(B23/B44-1)*100</f>
        <v>55.772993493304845</v>
      </c>
      <c r="C65" s="51">
        <f t="shared" si="11"/>
        <v>39.731567887565824</v>
      </c>
      <c r="D65" s="51">
        <f t="shared" si="11"/>
        <v>64.3554600615279</v>
      </c>
      <c r="E65" s="51">
        <f t="shared" si="11"/>
        <v>63.295676279785894</v>
      </c>
      <c r="F65" s="51">
        <f t="shared" si="11"/>
        <v>42.6561409425245</v>
      </c>
      <c r="G65" s="51">
        <f t="shared" si="11"/>
        <v>44.16162852199443</v>
      </c>
      <c r="H65" s="51">
        <f t="shared" si="11"/>
        <v>43.10844054768028</v>
      </c>
      <c r="I65" s="51">
        <f t="shared" si="11"/>
        <v>79.14869856005353</v>
      </c>
      <c r="J65" s="51">
        <f t="shared" si="11"/>
        <v>61.330634719558795</v>
      </c>
      <c r="K65" s="51">
        <f t="shared" si="11"/>
        <v>31.86902767493138</v>
      </c>
      <c r="L65" s="51">
        <f t="shared" si="11"/>
        <v>-15.729682493445962</v>
      </c>
      <c r="M65" s="51">
        <f t="shared" si="11"/>
        <v>47.56664655210994</v>
      </c>
      <c r="N65" s="16"/>
    </row>
    <row r="66" spans="1:14" ht="12.75">
      <c r="A66" s="36" t="s">
        <v>35</v>
      </c>
      <c r="B66" s="51">
        <f aca="true" t="shared" si="12" ref="B66:M66">+(B24/B45-1)*100</f>
        <v>44.82128591712704</v>
      </c>
      <c r="C66" s="51">
        <f t="shared" si="12"/>
        <v>44.12824032948397</v>
      </c>
      <c r="D66" s="51">
        <f t="shared" si="12"/>
        <v>64.49068935964345</v>
      </c>
      <c r="E66" s="51">
        <f t="shared" si="12"/>
        <v>76.49504344573019</v>
      </c>
      <c r="F66" s="51">
        <f t="shared" si="12"/>
        <v>32.93164643854127</v>
      </c>
      <c r="G66" s="51">
        <f t="shared" si="12"/>
        <v>51.06024138700378</v>
      </c>
      <c r="H66" s="51">
        <f t="shared" si="12"/>
        <v>27.554876135829808</v>
      </c>
      <c r="I66" s="51">
        <f t="shared" si="12"/>
        <v>21.66999370846718</v>
      </c>
      <c r="J66" s="51">
        <f t="shared" si="12"/>
        <v>69.89280794446455</v>
      </c>
      <c r="K66" s="51">
        <f t="shared" si="12"/>
        <v>81.24227964879933</v>
      </c>
      <c r="L66" s="51">
        <f t="shared" si="12"/>
        <v>-30.58186738836265</v>
      </c>
      <c r="M66" s="51">
        <f t="shared" si="12"/>
        <v>41.03990841331413</v>
      </c>
      <c r="N66" s="16"/>
    </row>
    <row r="67" spans="1:13" ht="7.5" customHeight="1">
      <c r="A67" s="7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4" ht="12.75">
      <c r="A68" s="36" t="s">
        <v>26</v>
      </c>
      <c r="B68" s="51">
        <f aca="true" t="shared" si="13" ref="B68:M68">+(B26/B47-1)*100</f>
        <v>48.80909986490642</v>
      </c>
      <c r="C68" s="51">
        <f t="shared" si="13"/>
        <v>68.56495562038359</v>
      </c>
      <c r="D68" s="51">
        <f t="shared" si="13"/>
        <v>56.739949483269925</v>
      </c>
      <c r="E68" s="51">
        <f t="shared" si="13"/>
        <v>37.424283645304854</v>
      </c>
      <c r="F68" s="51">
        <f t="shared" si="13"/>
        <v>17.70745802595006</v>
      </c>
      <c r="G68" s="51">
        <f t="shared" si="13"/>
        <v>-16.444717382323226</v>
      </c>
      <c r="H68" s="51">
        <f t="shared" si="13"/>
        <v>30.42354489248067</v>
      </c>
      <c r="I68" s="51">
        <f t="shared" si="13"/>
        <v>40.20037395347891</v>
      </c>
      <c r="J68" s="51">
        <f t="shared" si="13"/>
        <v>46.06364852383833</v>
      </c>
      <c r="K68" s="51">
        <f t="shared" si="13"/>
        <v>14.257134438103103</v>
      </c>
      <c r="L68" s="51">
        <f t="shared" si="13"/>
        <v>-12.86231884057971</v>
      </c>
      <c r="M68" s="51">
        <f t="shared" si="13"/>
        <v>42.02693942422826</v>
      </c>
      <c r="N68" s="16"/>
    </row>
    <row r="69" spans="1:13" ht="12.75">
      <c r="A69" s="7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.75">
      <c r="A70" s="72" t="s">
        <v>27</v>
      </c>
      <c r="B70" s="51">
        <f aca="true" t="shared" si="14" ref="B70:M70">+(B28/B49-1)*100</f>
        <v>45.55394600805413</v>
      </c>
      <c r="C70" s="51">
        <f t="shared" si="14"/>
        <v>21.836360515976438</v>
      </c>
      <c r="D70" s="51">
        <f t="shared" si="14"/>
        <v>45.83857492550607</v>
      </c>
      <c r="E70" s="51">
        <f t="shared" si="14"/>
        <v>38.07702801383655</v>
      </c>
      <c r="F70" s="51">
        <f t="shared" si="14"/>
        <v>21.754161816579565</v>
      </c>
      <c r="G70" s="51">
        <f t="shared" si="14"/>
        <v>34.29558417983032</v>
      </c>
      <c r="H70" s="51">
        <f t="shared" si="14"/>
        <v>31.148837115866822</v>
      </c>
      <c r="I70" s="51">
        <f t="shared" si="14"/>
        <v>47.28571035009761</v>
      </c>
      <c r="J70" s="51">
        <f t="shared" si="14"/>
        <v>38.24665490293644</v>
      </c>
      <c r="K70" s="51">
        <f t="shared" si="14"/>
        <v>17.730473218782738</v>
      </c>
      <c r="L70" s="51">
        <f t="shared" si="14"/>
        <v>-21.426013348526773</v>
      </c>
      <c r="M70" s="51">
        <f t="shared" si="14"/>
        <v>31.65108760249289</v>
      </c>
    </row>
    <row r="71" spans="1:13" ht="9" customHeight="1" thickBot="1">
      <c r="A71" s="3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2.2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s="11" customFormat="1" ht="12">
      <c r="A73" s="57" t="s">
        <v>52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s="11" customFormat="1" ht="12.75">
      <c r="A74" s="35" t="str">
        <f>+Imp!A60</f>
        <v> Nota: importaciones a valores CIF excepto Brasil, México y Paraguay a valores FOB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" sqref="P4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3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4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4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6" t="str">
        <f>+Exp!A4</f>
        <v>Enero-setiembre 2009-2010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6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35"/>
    </row>
    <row r="6" spans="1:12" ht="8.2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 thickBot="1">
      <c r="A7" s="38" t="s">
        <v>1</v>
      </c>
      <c r="B7" s="39" t="s">
        <v>40</v>
      </c>
      <c r="C7" s="39" t="s">
        <v>41</v>
      </c>
      <c r="D7" s="39" t="s">
        <v>42</v>
      </c>
      <c r="E7" s="40" t="s">
        <v>43</v>
      </c>
      <c r="F7" s="39" t="s">
        <v>50</v>
      </c>
      <c r="G7" s="39" t="s">
        <v>44</v>
      </c>
      <c r="H7" s="39" t="s">
        <v>45</v>
      </c>
      <c r="I7" s="39" t="s">
        <v>51</v>
      </c>
      <c r="J7" s="39" t="s">
        <v>47</v>
      </c>
      <c r="K7" s="39" t="s">
        <v>48</v>
      </c>
      <c r="L7" s="39" t="s">
        <v>22</v>
      </c>
    </row>
    <row r="8" spans="1:12" ht="9" customHeight="1">
      <c r="A8" s="4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42"/>
      <c r="B9" s="42" t="str">
        <f>+Exp!B10</f>
        <v>Enero-setiembre 2010</v>
      </c>
      <c r="C9" s="42"/>
      <c r="D9" s="43"/>
      <c r="E9" s="43"/>
      <c r="F9" s="43"/>
      <c r="G9" s="43"/>
      <c r="H9" s="43"/>
      <c r="I9" s="43"/>
      <c r="J9" s="43"/>
      <c r="K9" s="43"/>
      <c r="L9" s="43"/>
    </row>
    <row r="10" spans="1:12" ht="9" customHeight="1">
      <c r="A10" s="4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3" ht="12.75">
      <c r="A11" s="34" t="s">
        <v>8</v>
      </c>
      <c r="B11" s="68">
        <f>+ExpRM!B11-ImpRM!B11</f>
        <v>4564.334000000003</v>
      </c>
      <c r="C11" s="68">
        <f>+ExpRM!C11-ImpRM!C11</f>
        <v>910.9950000000008</v>
      </c>
      <c r="D11" s="68">
        <f>+ExpRM!D11-ImpRM!D11</f>
        <v>7875.4540000000015</v>
      </c>
      <c r="E11" s="68">
        <f>+ExpRM!E11-ImpRM!E11</f>
        <v>-3505.603090170014</v>
      </c>
      <c r="F11" s="68">
        <f>+ExpRM!F11-ImpRM!F11</f>
        <v>-2417.2147140000006</v>
      </c>
      <c r="G11" s="68">
        <f>+ExpRM!G11-ImpRM!G11</f>
        <v>-1890.3625269999993</v>
      </c>
      <c r="H11" s="68">
        <f>+ExpRM!H11-ImpRM!H11</f>
        <v>3727.386657000001</v>
      </c>
      <c r="I11" s="68">
        <f>+ExpRM!I11-ImpRM!I11</f>
        <v>-751.1301319999998</v>
      </c>
      <c r="J11" s="68">
        <f>+ExpRM!J11-ImpRM!J11</f>
        <v>-2776.865</v>
      </c>
      <c r="K11" s="68">
        <f>+ExpRM!K11-ImpRM!K11</f>
        <v>-929.2896390000005</v>
      </c>
      <c r="L11" s="68"/>
      <c r="M11" s="10"/>
    </row>
    <row r="12" spans="1:12" ht="12.75">
      <c r="A12" s="3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4" ht="12.75">
      <c r="A13" s="34" t="s">
        <v>28</v>
      </c>
      <c r="B13" s="68">
        <f>+ExpRM!B13-ImpRM!B13</f>
        <v>5930.226000000002</v>
      </c>
      <c r="C13" s="68">
        <f>+ExpRM!C13-ImpRM!C13</f>
        <v>283.183</v>
      </c>
      <c r="D13" s="68">
        <f>+ExpRM!D13-ImpRM!D13</f>
        <v>4897.737999999998</v>
      </c>
      <c r="E13" s="68">
        <f>+ExpRM!E13-ImpRM!E13</f>
        <v>14242.289285999967</v>
      </c>
      <c r="F13" s="68">
        <f>+ExpRM!F13-ImpRM!F13</f>
        <v>1940.7887369999953</v>
      </c>
      <c r="G13" s="68">
        <f>+ExpRM!G13-ImpRM!G13</f>
        <v>-63.679747000000134</v>
      </c>
      <c r="H13" s="68">
        <f>+ExpRM!H13-ImpRM!H13</f>
        <v>-5710.541097000038</v>
      </c>
      <c r="I13" s="68">
        <f>+ExpRM!I13-ImpRM!I13</f>
        <v>-2384.162774500001</v>
      </c>
      <c r="J13" s="68">
        <f>+ExpRM!J13-ImpRM!J13</f>
        <v>6206.272000000001</v>
      </c>
      <c r="K13" s="68">
        <f>+ExpRM!K13-ImpRM!K13</f>
        <v>6.048732000000655</v>
      </c>
      <c r="L13" s="68">
        <f>SUM(B13:K13)</f>
        <v>25348.162136499923</v>
      </c>
      <c r="M13" s="10"/>
      <c r="N13" s="14"/>
    </row>
    <row r="14" spans="1:13" ht="6.75" customHeight="1">
      <c r="A14" s="70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0"/>
    </row>
    <row r="15" spans="1:16" ht="12.75">
      <c r="A15" s="36" t="s">
        <v>60</v>
      </c>
      <c r="B15" s="68">
        <f>ExpRM!B15-ImpRM!B15</f>
        <v>30.399</v>
      </c>
      <c r="C15" s="68">
        <f>ExpRM!C15-ImpRM!C15</f>
        <v>29.016000000000002</v>
      </c>
      <c r="D15" s="68">
        <f>ExpRM!D15-ImpRM!D15</f>
        <v>4190.165</v>
      </c>
      <c r="E15" s="68">
        <f>ExpRM!E15-ImpRM!E15</f>
        <v>35.592686120001474</v>
      </c>
      <c r="F15" s="68">
        <f>ExpRM!F15-ImpRM!F15</f>
        <v>1849.172964</v>
      </c>
      <c r="G15" s="68">
        <f>ExpRM!G15-ImpRM!G15</f>
        <v>811.2345439999992</v>
      </c>
      <c r="H15" s="68">
        <f>ExpRM!H15-ImpRM!H15</f>
        <v>1824.5463550000145</v>
      </c>
      <c r="I15" s="68">
        <f>ExpRM!I15-ImpRM!I15</f>
        <v>54.093700000000005</v>
      </c>
      <c r="J15" s="68">
        <f>ExpRM!J15-ImpRM!J15</f>
        <v>110.67000000000002</v>
      </c>
      <c r="K15" s="68">
        <f>ExpRM!K15-ImpRM!K15</f>
        <v>-7.215293000000003</v>
      </c>
      <c r="L15" s="68">
        <f>SUM(B15:K15)</f>
        <v>8927.674956120016</v>
      </c>
      <c r="M15" s="10"/>
      <c r="N15" s="14"/>
      <c r="P15" s="10"/>
    </row>
    <row r="16" spans="1:13" ht="6.75" customHeight="1">
      <c r="A16" s="7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"/>
    </row>
    <row r="17" spans="1:16" ht="12.75">
      <c r="A17" s="36" t="s">
        <v>56</v>
      </c>
      <c r="B17" s="68">
        <f>+ExpRM!B17-ImpRM!B17</f>
        <v>541.231</v>
      </c>
      <c r="C17" s="68">
        <f>+ExpRM!C17-ImpRM!C17</f>
        <v>11.362000000000002</v>
      </c>
      <c r="D17" s="68">
        <f>+ExpRM!D17-ImpRM!D17</f>
        <v>-378.56999999999994</v>
      </c>
      <c r="E17" s="68">
        <f>+ExpRM!E17-ImpRM!E17</f>
        <v>550.560346529999</v>
      </c>
      <c r="F17" s="68">
        <f>+ExpRM!F17-ImpRM!F17</f>
        <v>-184.92778499999991</v>
      </c>
      <c r="G17" s="68">
        <f>+ExpRM!G17-ImpRM!G17</f>
        <v>-151.08647</v>
      </c>
      <c r="H17" s="68">
        <f>+ExpRM!H17-ImpRM!H17</f>
        <v>1733.4762359999995</v>
      </c>
      <c r="I17" s="68">
        <f>+ExpRM!I17-ImpRM!I17</f>
        <v>-1.9361819999999996</v>
      </c>
      <c r="J17" s="68">
        <f>+ExpRM!J17-ImpRM!J17</f>
        <v>2005.11</v>
      </c>
      <c r="K17" s="68">
        <f>+ExpRM!K17-ImpRM!K17</f>
        <v>3.968008000000001</v>
      </c>
      <c r="L17" s="68">
        <f>SUM(B17:K17)</f>
        <v>4129.187153529999</v>
      </c>
      <c r="M17" s="10"/>
      <c r="N17" s="14"/>
      <c r="O17" s="10"/>
      <c r="P17" s="10"/>
    </row>
    <row r="18" spans="1:16" ht="12.75">
      <c r="A18" s="36" t="s">
        <v>17</v>
      </c>
      <c r="B18" s="68">
        <f>+ExpRM!B18-ImpRM!B18</f>
        <v>-1900.1350000000002</v>
      </c>
      <c r="C18" s="68">
        <f>+ExpRM!C18-ImpRM!C18</f>
        <v>-43.702</v>
      </c>
      <c r="D18" s="68">
        <f>+ExpRM!D18-ImpRM!D18</f>
        <v>-5809.365</v>
      </c>
      <c r="E18" s="68">
        <f>+ExpRM!E18-ImpRM!E18</f>
        <v>-2025.3921406400577</v>
      </c>
      <c r="F18" s="68">
        <f>+ExpRM!F18-ImpRM!F18</f>
        <v>4522.783641</v>
      </c>
      <c r="G18" s="68">
        <f>+ExpRM!G18-ImpRM!G18</f>
        <v>573.7238329999996</v>
      </c>
      <c r="H18" s="68">
        <f>+ExpRM!H18-ImpRM!H18</f>
        <v>68314.66885299995</v>
      </c>
      <c r="I18" s="68">
        <f>+ExpRM!I18-ImpRM!I18</f>
        <v>-241.240601</v>
      </c>
      <c r="J18" s="68">
        <f>+ExpRM!J18-ImpRM!J18</f>
        <v>73.90399999999954</v>
      </c>
      <c r="K18" s="68">
        <f>+ExpRM!K18-ImpRM!K18</f>
        <v>-424.329177</v>
      </c>
      <c r="L18" s="68">
        <f>SUM(B18:K18)</f>
        <v>63040.9164083599</v>
      </c>
      <c r="M18" s="10"/>
      <c r="N18" s="14"/>
      <c r="O18" s="18"/>
      <c r="P18" s="10"/>
    </row>
    <row r="19" spans="1:14" ht="6.75" customHeight="1">
      <c r="A19" s="70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0"/>
      <c r="N19" s="14"/>
    </row>
    <row r="20" spans="1:16" ht="12.75">
      <c r="A20" s="36" t="s">
        <v>39</v>
      </c>
      <c r="B20" s="68">
        <f>+ExpRM!B20-ImpRM!B20</f>
        <v>983.0860000000002</v>
      </c>
      <c r="C20" s="68">
        <f>+ExpRM!C20-ImpRM!C20</f>
        <v>164.149</v>
      </c>
      <c r="D20" s="68">
        <f>+ExpRM!D20-ImpRM!D20</f>
        <v>2103.5210000000006</v>
      </c>
      <c r="E20" s="68">
        <f>+ExpRM!E20-ImpRM!E20</f>
        <v>3184.4202920099906</v>
      </c>
      <c r="F20" s="68">
        <f>+ExpRM!F20-ImpRM!F20</f>
        <v>-576.7644279999995</v>
      </c>
      <c r="G20" s="68">
        <f>+ExpRM!G20-ImpRM!G20</f>
        <v>397.2959739999999</v>
      </c>
      <c r="H20" s="68">
        <f>+ExpRM!H20-ImpRM!H20</f>
        <v>-13475.276452</v>
      </c>
      <c r="I20" s="68">
        <f>+ExpRM!I20-ImpRM!I20</f>
        <v>45.27602999999999</v>
      </c>
      <c r="J20" s="68">
        <f>+ExpRM!J20-ImpRM!J20</f>
        <v>2035.9750000000004</v>
      </c>
      <c r="K20" s="68">
        <f>+ExpRM!K20-ImpRM!K20</f>
        <v>19.121046000000092</v>
      </c>
      <c r="L20" s="68">
        <f>SUM(B20:K20)</f>
        <v>-5119.1965379900075</v>
      </c>
      <c r="M20" s="10"/>
      <c r="N20" s="14"/>
      <c r="P20" s="10"/>
    </row>
    <row r="21" spans="1:13" ht="7.5" customHeight="1">
      <c r="A21" s="70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10"/>
    </row>
    <row r="22" spans="1:16" ht="12.75">
      <c r="A22" s="36" t="s">
        <v>18</v>
      </c>
      <c r="B22" s="68">
        <f>+ExpRM!B22-ImpRM!B22</f>
        <v>-258.302</v>
      </c>
      <c r="C22" s="68">
        <f>+ExpRM!C22-ImpRM!C22</f>
        <v>105.62599999999998</v>
      </c>
      <c r="D22" s="68">
        <f>+ExpRM!D22-ImpRM!D22</f>
        <v>-84.0059999999994</v>
      </c>
      <c r="E22" s="68">
        <f>+ExpRM!E22-ImpRM!E22</f>
        <v>3113.114774410001</v>
      </c>
      <c r="F22" s="68">
        <f>+ExpRM!F22-ImpRM!F22</f>
        <v>-451.13779900000003</v>
      </c>
      <c r="G22" s="68">
        <f>+ExpRM!G22-ImpRM!G22</f>
        <v>-262.89388699999995</v>
      </c>
      <c r="H22" s="68">
        <f>+ExpRM!H22-ImpRM!H22</f>
        <v>-9574.840794</v>
      </c>
      <c r="I22" s="68">
        <f>+ExpRM!I22-ImpRM!I22</f>
        <v>-198.77582299999997</v>
      </c>
      <c r="J22" s="68">
        <f>+ExpRM!J22-ImpRM!J22</f>
        <v>399.3320000000001</v>
      </c>
      <c r="K22" s="68">
        <f>+ExpRM!K22-ImpRM!K22</f>
        <v>-63.616139000000004</v>
      </c>
      <c r="L22" s="68">
        <f>SUM(B22:K22)</f>
        <v>-7275.499667589997</v>
      </c>
      <c r="M22" s="10"/>
      <c r="N22" s="14"/>
      <c r="P22" s="10"/>
    </row>
    <row r="23" spans="1:13" ht="7.5" customHeight="1">
      <c r="A23" s="7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0"/>
    </row>
    <row r="24" spans="1:16" ht="12.75">
      <c r="A24" s="36" t="s">
        <v>19</v>
      </c>
      <c r="B24" s="68">
        <f>+ExpRM!B24-ImpRM!B23</f>
        <v>-2530.76</v>
      </c>
      <c r="C24" s="68">
        <f>+ExpRM!C23-ImpRM!C23</f>
        <v>-215.779</v>
      </c>
      <c r="D24" s="68">
        <f>+ExpRM!D23-ImpRM!D23</f>
        <v>5758.909</v>
      </c>
      <c r="E24" s="68">
        <f>+ExpRM!E23-ImpRM!E23</f>
        <v>5784.93434499001</v>
      </c>
      <c r="F24" s="68">
        <f>+ExpRM!F23-ImpRM!F23</f>
        <v>-2042.0715989999999</v>
      </c>
      <c r="G24" s="68">
        <f>+ExpRM!G23-ImpRM!G23</f>
        <v>-839.34672</v>
      </c>
      <c r="H24" s="68">
        <f>+ExpRM!H23-ImpRM!H23</f>
        <v>-29829.364317</v>
      </c>
      <c r="I24" s="68">
        <f>+ExpRM!I23-ImpRM!I23</f>
        <v>-2224.847153</v>
      </c>
      <c r="J24" s="68">
        <f>+ExpRM!J23-ImpRM!J23</f>
        <v>490.4180000000001</v>
      </c>
      <c r="K24" s="68">
        <f>+ExpRM!K23-ImpRM!K23</f>
        <v>-436.4788900000001</v>
      </c>
      <c r="L24" s="68">
        <f>SUM(B24:K24)</f>
        <v>-26084.386334009985</v>
      </c>
      <c r="M24" s="10"/>
      <c r="N24" s="14"/>
      <c r="P24" s="10"/>
    </row>
    <row r="25" spans="1:13" ht="7.5" customHeight="1">
      <c r="A25" s="7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0"/>
    </row>
    <row r="26" spans="1:16" ht="12.75">
      <c r="A26" s="36" t="s">
        <v>35</v>
      </c>
      <c r="B26" s="68">
        <f>+ExpRM!B26-ImpRM!B24</f>
        <v>8017.061</v>
      </c>
      <c r="C26" s="68">
        <f>+ExpRM!C24-ImpRM!C24</f>
        <v>213.11800000000002</v>
      </c>
      <c r="D26" s="68">
        <f>+ExpRM!D24-ImpRM!D24</f>
        <v>-5505.005</v>
      </c>
      <c r="E26" s="68">
        <f>+ExpRM!E24-ImpRM!E24</f>
        <v>1469.5064719799939</v>
      </c>
      <c r="F26" s="68">
        <f>+ExpRM!F24-ImpRM!F24</f>
        <v>-683.0917000000001</v>
      </c>
      <c r="G26" s="68">
        <f>+ExpRM!G24-ImpRM!G24</f>
        <v>-773.782458</v>
      </c>
      <c r="H26" s="68">
        <f>+ExpRM!H24-ImpRM!H24</f>
        <v>-20891.469216999998</v>
      </c>
      <c r="I26" s="68">
        <f>+ExpRM!I24-ImpRM!I24</f>
        <v>-171.70320800000002</v>
      </c>
      <c r="J26" s="68">
        <f>+ExpRM!J24-ImpRM!J24</f>
        <v>-612.507</v>
      </c>
      <c r="K26" s="68">
        <f>+ExpRM!K24-ImpRM!K24</f>
        <v>-127.326557</v>
      </c>
      <c r="L26" s="68">
        <f>SUM(B26:K26)</f>
        <v>-19065.199668020006</v>
      </c>
      <c r="M26" s="10"/>
      <c r="N26" s="14"/>
      <c r="P26" s="10"/>
    </row>
    <row r="27" spans="1:13" ht="7.5" customHeight="1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0"/>
    </row>
    <row r="28" spans="1:16" ht="12.75">
      <c r="A28" s="36" t="s">
        <v>26</v>
      </c>
      <c r="B28" s="68">
        <f>+ExpRM!B26-ImpRM!B26</f>
        <v>5919.748</v>
      </c>
      <c r="C28" s="68">
        <f>+ExpRM!C26-ImpRM!C26</f>
        <v>19.393</v>
      </c>
      <c r="D28" s="68">
        <f>+ExpRM!D26-ImpRM!D26</f>
        <v>4622.089</v>
      </c>
      <c r="E28" s="68">
        <f>+ExpRM!E26-ImpRM!E26</f>
        <v>2129.55251060003</v>
      </c>
      <c r="F28" s="68">
        <f>+ExpRM!F26-ImpRM!F26</f>
        <v>-493.1745570000037</v>
      </c>
      <c r="G28" s="68">
        <f>+ExpRM!G26-ImpRM!G26</f>
        <v>181.17543699999908</v>
      </c>
      <c r="H28" s="68">
        <f>+ExpRM!H26-ImpRM!H26</f>
        <v>-3812.2817609999775</v>
      </c>
      <c r="I28" s="68">
        <f>+ExpRM!I26-ImpRM!I26</f>
        <v>354.97046249999846</v>
      </c>
      <c r="J28" s="68">
        <f>+ExpRM!J26-ImpRM!J26</f>
        <v>1703.3700000000001</v>
      </c>
      <c r="K28" s="68">
        <f>+ExpRM!K26-ImpRM!K26</f>
        <v>1041.9257340000006</v>
      </c>
      <c r="L28" s="68">
        <f>SUM(B28:K28)</f>
        <v>11666.767826100046</v>
      </c>
      <c r="M28" s="10"/>
      <c r="N28" s="14"/>
      <c r="P28" s="10"/>
    </row>
    <row r="29" spans="1:12" ht="9" customHeight="1">
      <c r="A29" s="7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72" t="s">
        <v>27</v>
      </c>
      <c r="B30" s="68">
        <f>+ExpRM!B28-ImpRM!B28</f>
        <v>10494.559999999998</v>
      </c>
      <c r="C30" s="68">
        <f>+ExpRM!C28-ImpRM!C28</f>
        <v>1194.1780000000003</v>
      </c>
      <c r="D30" s="68">
        <f>+ExpRM!D28-ImpRM!D28</f>
        <v>12773.19200000001</v>
      </c>
      <c r="E30" s="68">
        <f>+ExpRM!E28-ImpRM!E28</f>
        <v>10736.686195829949</v>
      </c>
      <c r="F30" s="68">
        <f>+ExpRM!F28-ImpRM!F28</f>
        <v>-476.42597700000624</v>
      </c>
      <c r="G30" s="68">
        <f>+ExpRM!G28-ImpRM!G28</f>
        <v>-1954.0422739999995</v>
      </c>
      <c r="H30" s="68">
        <f>+ExpRM!H28-ImpRM!H28</f>
        <v>-1983.154440000013</v>
      </c>
      <c r="I30" s="68">
        <f>+ExpRM!I28-ImpRM!I28</f>
        <v>-3135.2929065000008</v>
      </c>
      <c r="J30" s="68">
        <f>+ExpRM!J28-ImpRM!J28</f>
        <v>3429.4069999999992</v>
      </c>
      <c r="K30" s="68">
        <f>+ExpRM!K28-ImpRM!K28</f>
        <v>-923.2409069999994</v>
      </c>
      <c r="L30" s="68">
        <f>SUM(B30:K30)</f>
        <v>30155.86669132994</v>
      </c>
    </row>
    <row r="31" spans="1:12" ht="9" customHeight="1">
      <c r="A31" s="3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5">
      <c r="A32" s="42"/>
      <c r="B32" s="75" t="str">
        <f>+Exp!B26</f>
        <v>Enero-setiembre 2009</v>
      </c>
      <c r="C32" s="75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9" customHeight="1">
      <c r="A33" s="44"/>
      <c r="B33" s="68"/>
      <c r="C33" s="68"/>
      <c r="D33" s="73"/>
      <c r="E33" s="73"/>
      <c r="F33" s="73"/>
      <c r="G33" s="73"/>
      <c r="H33" s="73"/>
      <c r="I33" s="73"/>
      <c r="J33" s="73"/>
      <c r="K33" s="73"/>
      <c r="L33" s="68"/>
    </row>
    <row r="34" spans="1:13" ht="12.75">
      <c r="A34" s="34" t="s">
        <v>8</v>
      </c>
      <c r="B34" s="68">
        <f>+ExpRM!B32-ImpRM!B32</f>
        <v>5357.944000000001</v>
      </c>
      <c r="C34" s="68">
        <f>+ExpRM!C32-ImpRM!C32</f>
        <v>573.2850000000005</v>
      </c>
      <c r="D34" s="68">
        <f>+ExpRM!D32-ImpRM!D32</f>
        <v>4711.5090000000055</v>
      </c>
      <c r="E34" s="68">
        <f>+ExpRM!E32-ImpRM!E32</f>
        <v>-2580.315816710002</v>
      </c>
      <c r="F34" s="68">
        <f>+ExpRM!F32-ImpRM!F32</f>
        <v>250.05006400000002</v>
      </c>
      <c r="G34" s="68">
        <f>+ExpRM!G32-ImpRM!G32</f>
        <v>-1578.8880580000005</v>
      </c>
      <c r="H34" s="68">
        <f>+ExpRM!H32-ImpRM!H32</f>
        <v>1167.8597720000007</v>
      </c>
      <c r="I34" s="68">
        <f>+ExpRM!I32-ImpRM!I32</f>
        <v>-483.05080300000054</v>
      </c>
      <c r="J34" s="68">
        <f>+ExpRM!J32-ImpRM!J32</f>
        <v>-2376.572000000001</v>
      </c>
      <c r="K34" s="68">
        <f>+ExpRM!K32-ImpRM!K32</f>
        <v>-1354.1230260000007</v>
      </c>
      <c r="L34" s="68"/>
      <c r="M34" s="10"/>
    </row>
    <row r="35" spans="1:12" ht="12.75">
      <c r="A35" s="7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34" t="s">
        <v>28</v>
      </c>
      <c r="B36" s="68">
        <f>+ExpRM!B34-ImpRM!B34</f>
        <v>7945.078000000001</v>
      </c>
      <c r="C36" s="68">
        <f>+ExpRM!C34-ImpRM!C34</f>
        <v>222.79100000000017</v>
      </c>
      <c r="D36" s="68">
        <f>+ExpRM!D34-ImpRM!D34</f>
        <v>16467.89099999999</v>
      </c>
      <c r="E36" s="68">
        <f>+ExpRM!E34-ImpRM!E34</f>
        <v>10259.460951979967</v>
      </c>
      <c r="F36" s="68">
        <f>+ExpRM!F34-ImpRM!F34</f>
        <v>-382.1230480000049</v>
      </c>
      <c r="G36" s="68">
        <f>+ExpRM!G34-ImpRM!G34</f>
        <v>522.225091999997</v>
      </c>
      <c r="H36" s="68">
        <f>+ExpRM!H34-ImpRM!H34</f>
        <v>-5796.0819279999705</v>
      </c>
      <c r="I36" s="68">
        <f>+ExpRM!I34-ImpRM!I34</f>
        <v>-1517.9464169999992</v>
      </c>
      <c r="J36" s="68">
        <f>+ExpRM!J34-ImpRM!J34</f>
        <v>5289.230000000001</v>
      </c>
      <c r="K36" s="68">
        <f>+ExpRM!K34-ImpRM!K34</f>
        <v>336.9262339999982</v>
      </c>
      <c r="L36" s="68">
        <f>SUM(B36:K36)</f>
        <v>33347.45088497998</v>
      </c>
    </row>
    <row r="37" spans="1:12" ht="6.75" customHeight="1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36" t="s">
        <v>60</v>
      </c>
      <c r="B38" s="68">
        <f>+ExpRM!B36-ImpRM!B36</f>
        <v>225.228</v>
      </c>
      <c r="C38" s="68">
        <f>+ExpRM!C36-ImpRM!C36</f>
        <v>51.199</v>
      </c>
      <c r="D38" s="68">
        <f>+ExpRM!D36-ImpRM!D36</f>
        <v>3576.1099999999997</v>
      </c>
      <c r="E38" s="68">
        <f>+ExpRM!E36-ImpRM!E36</f>
        <v>311.00986787999324</v>
      </c>
      <c r="F38" s="68">
        <f>+ExpRM!F36-ImpRM!F36</f>
        <v>1233.032584</v>
      </c>
      <c r="G38" s="68">
        <f>+ExpRM!G36-ImpRM!G36</f>
        <v>1201.8141229999992</v>
      </c>
      <c r="H38" s="68">
        <f>+ExpRM!H36-ImpRM!H36</f>
        <v>2023.3476410000007</v>
      </c>
      <c r="I38" s="68">
        <f>+ExpRM!I36-ImpRM!I36</f>
        <v>35.891228000000005</v>
      </c>
      <c r="J38" s="68">
        <f>+ExpRM!J36-ImpRM!J36</f>
        <v>164.105</v>
      </c>
      <c r="K38" s="68">
        <f>+ExpRM!K36-ImpRM!K36</f>
        <v>69.712453</v>
      </c>
      <c r="L38" s="68">
        <f>SUM(B38:K38)</f>
        <v>8891.449896879994</v>
      </c>
    </row>
    <row r="39" spans="1:12" ht="6.75" customHeight="1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36" t="s">
        <v>56</v>
      </c>
      <c r="B40" s="68">
        <f>+ExpRM!B38-ImpRM!B38</f>
        <v>142.93399999999997</v>
      </c>
      <c r="C40" s="68">
        <f>+ExpRM!C38-ImpRM!C38</f>
        <v>11.119</v>
      </c>
      <c r="D40" s="68">
        <f>+ExpRM!D38-ImpRM!D38</f>
        <v>39.08699999999999</v>
      </c>
      <c r="E40" s="68">
        <f>+ExpRM!E38-ImpRM!E38</f>
        <v>296.44347641000013</v>
      </c>
      <c r="F40" s="68">
        <f>+ExpRM!F38-ImpRM!F38</f>
        <v>-182.07309399999997</v>
      </c>
      <c r="G40" s="68">
        <f>+ExpRM!G38-ImpRM!G38</f>
        <v>-108.65388</v>
      </c>
      <c r="H40" s="68">
        <f>+ExpRM!H38-ImpRM!H38</f>
        <v>574.3777339999997</v>
      </c>
      <c r="I40" s="68">
        <f>+ExpRM!I38-ImpRM!I38</f>
        <v>-4.608486999999999</v>
      </c>
      <c r="J40" s="68">
        <f>+ExpRM!J38-ImpRM!J38</f>
        <v>1295.333</v>
      </c>
      <c r="K40" s="68">
        <f>+ExpRM!K38-ImpRM!K38</f>
        <v>3.9792409999999983</v>
      </c>
      <c r="L40" s="68">
        <f>SUM(B40:K40)</f>
        <v>2067.9379904099997</v>
      </c>
    </row>
    <row r="41" spans="1:14" ht="12.75">
      <c r="A41" s="36" t="s">
        <v>17</v>
      </c>
      <c r="B41" s="68">
        <f>+ExpRM!B39-ImpRM!B39</f>
        <v>-1011.9790000000003</v>
      </c>
      <c r="C41" s="68">
        <f>+ExpRM!C39-ImpRM!C39</f>
        <v>-137.952</v>
      </c>
      <c r="D41" s="68">
        <f>+ExpRM!D39-ImpRM!D39</f>
        <v>-3490.495000000001</v>
      </c>
      <c r="E41" s="68">
        <f>+ExpRM!E39-ImpRM!E39</f>
        <v>-1060.2275011000174</v>
      </c>
      <c r="F41" s="68">
        <f>+ExpRM!F39-ImpRM!F39</f>
        <v>2344.1729189999996</v>
      </c>
      <c r="G41" s="68">
        <f>+ExpRM!G39-ImpRM!G39</f>
        <v>754.5623030000002</v>
      </c>
      <c r="H41" s="68">
        <f>+ExpRM!H39-ImpRM!H39</f>
        <v>50723.35965499998</v>
      </c>
      <c r="I41" s="68">
        <f>+ExpRM!I39-ImpRM!I39</f>
        <v>-160.892523</v>
      </c>
      <c r="J41" s="68">
        <f>+ExpRM!J39-ImpRM!J39</f>
        <v>-67.96299999999974</v>
      </c>
      <c r="K41" s="68">
        <f>+ExpRM!K39-ImpRM!K39</f>
        <v>-245.723086</v>
      </c>
      <c r="L41" s="68">
        <f>SUM(B41:K41)</f>
        <v>47646.862766899954</v>
      </c>
      <c r="N41" s="14"/>
    </row>
    <row r="42" spans="1:12" ht="6.75" customHeight="1">
      <c r="A42" s="7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4" ht="12.75">
      <c r="A43" s="36" t="s">
        <v>39</v>
      </c>
      <c r="B43" s="68">
        <f>+ExpRM!B41-ImpRM!B41</f>
        <v>2952.4339999999993</v>
      </c>
      <c r="C43" s="68">
        <f>+ExpRM!C41-ImpRM!C41</f>
        <v>74.548</v>
      </c>
      <c r="D43" s="68">
        <f>+ExpRM!D41-ImpRM!D41</f>
        <v>4355.805</v>
      </c>
      <c r="E43" s="68">
        <f>+ExpRM!E41-ImpRM!E41</f>
        <v>1800.8478439100018</v>
      </c>
      <c r="F43" s="68">
        <f>+ExpRM!F41-ImpRM!F41</f>
        <v>-279.8878179999997</v>
      </c>
      <c r="G43" s="68">
        <f>+ExpRM!G41-ImpRM!G41</f>
        <v>327.929662</v>
      </c>
      <c r="H43" s="68">
        <f>+ExpRM!H41-ImpRM!H41</f>
        <v>-11684.778142</v>
      </c>
      <c r="I43" s="68">
        <f>+ExpRM!I41-ImpRM!I41</f>
        <v>-123.94969799999998</v>
      </c>
      <c r="J43" s="68">
        <f>+ExpRM!J41-ImpRM!J41</f>
        <v>983.614</v>
      </c>
      <c r="K43" s="68">
        <f>+ExpRM!K41-ImpRM!K41</f>
        <v>62.95903800000008</v>
      </c>
      <c r="L43" s="68">
        <f>SUM(B43:K43)</f>
        <v>-1530.4781140899977</v>
      </c>
      <c r="N43" s="14"/>
    </row>
    <row r="44" spans="1:12" ht="7.5" customHeight="1">
      <c r="A44" s="7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.75">
      <c r="A45" s="36" t="s">
        <v>18</v>
      </c>
      <c r="B45" s="68">
        <f>+ExpRM!B43-ImpRM!B43</f>
        <v>-324.689</v>
      </c>
      <c r="C45" s="68">
        <f>+ExpRM!C43-ImpRM!C43</f>
        <v>-30.201999999999998</v>
      </c>
      <c r="D45" s="68">
        <f>+ExpRM!D43-ImpRM!D43</f>
        <v>-1026.717</v>
      </c>
      <c r="E45" s="68">
        <f>+ExpRM!E43-ImpRM!E43</f>
        <v>2051.4187680100003</v>
      </c>
      <c r="F45" s="68">
        <f>+ExpRM!F43-ImpRM!F43</f>
        <v>-356.562539</v>
      </c>
      <c r="G45" s="68">
        <f>+ExpRM!G43-ImpRM!G43</f>
        <v>-343.5221089999999</v>
      </c>
      <c r="H45" s="68">
        <f>+ExpRM!H43-ImpRM!H43</f>
        <v>-6835.37387</v>
      </c>
      <c r="I45" s="68">
        <f>+ExpRM!I43-ImpRM!I43</f>
        <v>-201.666763</v>
      </c>
      <c r="J45" s="68">
        <f>+ExpRM!J43-ImpRM!J43</f>
        <v>155.8660000000001</v>
      </c>
      <c r="K45" s="68">
        <f>+ExpRM!K43-ImpRM!K43</f>
        <v>-45.062056</v>
      </c>
      <c r="L45" s="68">
        <f>SUM(B45:K45)</f>
        <v>-6956.51056899</v>
      </c>
    </row>
    <row r="46" spans="1:12" ht="7.5" customHeight="1">
      <c r="A46" s="7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.75">
      <c r="A47" s="36" t="s">
        <v>19</v>
      </c>
      <c r="B47" s="68">
        <f>+ExpRM!B44-ImpRM!B44</f>
        <v>-106.35200000000032</v>
      </c>
      <c r="C47" s="68">
        <f>+ExpRM!C44-ImpRM!C44</f>
        <v>-178.13299999999998</v>
      </c>
      <c r="D47" s="68">
        <f>+ExpRM!D44-ImpRM!D44</f>
        <v>7225.18</v>
      </c>
      <c r="E47" s="68">
        <f>+ExpRM!E44-ImpRM!E44</f>
        <v>4187.990014569996</v>
      </c>
      <c r="F47" s="68">
        <f>+ExpRM!F44-ImpRM!F44</f>
        <v>-2114.7163000000005</v>
      </c>
      <c r="G47" s="68">
        <f>+ExpRM!G44-ImpRM!G44</f>
        <v>-676.60196</v>
      </c>
      <c r="H47" s="68">
        <f>+ExpRM!H44-ImpRM!H44</f>
        <v>-21122.014746</v>
      </c>
      <c r="I47" s="68">
        <f>+ExpRM!I44-ImpRM!I44</f>
        <v>-1225.470756</v>
      </c>
      <c r="J47" s="68">
        <f>+ExpRM!J44-ImpRM!J44</f>
        <v>573.944</v>
      </c>
      <c r="K47" s="68">
        <f>+ExpRM!K44-ImpRM!K44</f>
        <v>-367.7237130000001</v>
      </c>
      <c r="L47" s="68">
        <f>SUM(B47:K47)</f>
        <v>-13803.898460430006</v>
      </c>
    </row>
    <row r="48" spans="1:12" ht="7.5" customHeight="1">
      <c r="A48" s="7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s="36" t="s">
        <v>35</v>
      </c>
      <c r="B49" s="68">
        <f>+ExpRM!B45-ImpRM!B45</f>
        <v>818.653</v>
      </c>
      <c r="C49" s="68">
        <f>+ExpRM!C45-ImpRM!C45</f>
        <v>348.52299999999997</v>
      </c>
      <c r="D49" s="68">
        <f>+ExpRM!D45-ImpRM!D45</f>
        <v>-1897.4790000000003</v>
      </c>
      <c r="E49" s="68">
        <f>+ExpRM!E45-ImpRM!E45</f>
        <v>1266.0578673999999</v>
      </c>
      <c r="F49" s="68">
        <f>+ExpRM!F45-ImpRM!F45</f>
        <v>-857.2158519999999</v>
      </c>
      <c r="G49" s="68">
        <f>+ExpRM!G45-ImpRM!G45</f>
        <v>-621.2146710000002</v>
      </c>
      <c r="H49" s="68">
        <f>+ExpRM!H45-ImpRM!H45</f>
        <v>-16689.999387999997</v>
      </c>
      <c r="I49" s="68">
        <f>+ExpRM!I45-ImpRM!I45</f>
        <v>-121.26857800000003</v>
      </c>
      <c r="J49" s="68">
        <f>+ExpRM!J45-ImpRM!J45</f>
        <v>-100.21199999999999</v>
      </c>
      <c r="K49" s="68">
        <f>+ExpRM!K45-ImpRM!K45</f>
        <v>-47.655764000000005</v>
      </c>
      <c r="L49" s="68">
        <f>SUM(B49:K49)</f>
        <v>-17901.811385599995</v>
      </c>
    </row>
    <row r="50" spans="1:12" ht="7.5" customHeight="1">
      <c r="A50" s="7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s="36" t="s">
        <v>26</v>
      </c>
      <c r="B51" s="68">
        <f>+ExpRM!B47-ImpRM!B47</f>
        <v>5248.849</v>
      </c>
      <c r="C51" s="68">
        <f>+ExpRM!C47-ImpRM!C47</f>
        <v>83.689</v>
      </c>
      <c r="D51" s="68">
        <f>+ExpRM!D47-ImpRM!D47</f>
        <v>7686.4</v>
      </c>
      <c r="E51" s="68">
        <f>+ExpRM!E47-ImpRM!E47</f>
        <v>1405.9206148999965</v>
      </c>
      <c r="F51" s="68">
        <f>+ExpRM!F47-ImpRM!F47</f>
        <v>-168.87294800000268</v>
      </c>
      <c r="G51" s="68">
        <f>+ExpRM!G47-ImpRM!G47</f>
        <v>-12.088376000001972</v>
      </c>
      <c r="H51" s="68">
        <f>+ExpRM!H47-ImpRM!H47</f>
        <v>-2785.000811999976</v>
      </c>
      <c r="I51" s="68">
        <f>+ExpRM!I47-ImpRM!I47</f>
        <v>284.0191600000006</v>
      </c>
      <c r="J51" s="68">
        <f>+ExpRM!J47-ImpRM!J47</f>
        <v>2284.543</v>
      </c>
      <c r="K51" s="68">
        <f>+ExpRM!K47-ImpRM!K47</f>
        <v>906.4401209999978</v>
      </c>
      <c r="L51" s="68">
        <f>SUM(B51:K51)</f>
        <v>14933.898759900014</v>
      </c>
    </row>
    <row r="52" spans="1:12" ht="9" customHeight="1">
      <c r="A52" s="7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2.75">
      <c r="A53" s="72" t="s">
        <v>27</v>
      </c>
      <c r="B53" s="68">
        <f>+ExpRM!B49-ImpRM!B49</f>
        <v>13303.022000000004</v>
      </c>
      <c r="C53" s="68">
        <f>+ExpRM!C49-ImpRM!C49</f>
        <v>796.0760000000005</v>
      </c>
      <c r="D53" s="68">
        <f>+ExpRM!D49-ImpRM!D49</f>
        <v>21179.399999999994</v>
      </c>
      <c r="E53" s="68">
        <f>+ExpRM!E49-ImpRM!E49</f>
        <v>7679.145135269966</v>
      </c>
      <c r="F53" s="68">
        <f>+ExpRM!F49-ImpRM!F49</f>
        <v>-132.07298400000582</v>
      </c>
      <c r="G53" s="68">
        <f>+ExpRM!G49-ImpRM!G49</f>
        <v>-1056.6629660000035</v>
      </c>
      <c r="H53" s="68">
        <f>+ExpRM!H49-ImpRM!H49</f>
        <v>-4628.222155999974</v>
      </c>
      <c r="I53" s="68">
        <f>+ExpRM!I49-ImpRM!I49</f>
        <v>-2000.9972199999997</v>
      </c>
      <c r="J53" s="68">
        <f>+ExpRM!J49-ImpRM!J49</f>
        <v>2912.6579999999994</v>
      </c>
      <c r="K53" s="68">
        <f>+ExpRM!K49-ImpRM!K49</f>
        <v>-1017.1967920000029</v>
      </c>
      <c r="L53" s="68">
        <f>SUM(B53:K53)</f>
        <v>37035.149017269985</v>
      </c>
    </row>
    <row r="54" spans="1:12" ht="9" customHeight="1" thickBot="1">
      <c r="A54" s="3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2.25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s="11" customFormat="1" ht="12">
      <c r="A56" s="57" t="s">
        <v>52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11" customFormat="1" ht="12">
      <c r="A57" s="57" t="str">
        <f>+Imp!A60</f>
        <v> Nota: importaciones a valores CIF excepto Brasil, México y Paraguay a valores FOB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2:12" s="11" customFormat="1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fcorrea</cp:lastModifiedBy>
  <cp:lastPrinted>2008-09-08T12:33:59Z</cp:lastPrinted>
  <dcterms:created xsi:type="dcterms:W3CDTF">2004-06-14T13:52:53Z</dcterms:created>
  <dcterms:modified xsi:type="dcterms:W3CDTF">2011-01-24T15:52:30Z</dcterms:modified>
  <cp:category/>
  <cp:version/>
  <cp:contentType/>
  <cp:contentStatus/>
</cp:coreProperties>
</file>