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25" windowWidth="11970" windowHeight="273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  <sheet name="Hoja1" sheetId="7" r:id="rId7"/>
  </sheets>
  <definedNames>
    <definedName name="_xlnm.Print_Area" localSheetId="0">'Exp'!$A$1:$L$62</definedName>
    <definedName name="_xlnm.Print_Area" localSheetId="3">'ExpRM'!$A$1:$L$74</definedName>
    <definedName name="_xlnm.Print_Area" localSheetId="4">'ImpRM'!$A$1:$L$75</definedName>
    <definedName name="_xlnm.Print_Area" localSheetId="2">'Part'!$A$1:$O$61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<sst xmlns="http://schemas.openxmlformats.org/spreadsheetml/2006/main" count="380" uniqueCount="72">
  <si>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</si>
  <si>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</si>
  <si>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</si>
  <si>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</si>
  <si>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</si>
  <si>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</si>
  <si>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</si>
  <si>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</si>
  <si>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</si>
  <si>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</si>
  <si>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</si>
  <si>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</si>
  <si>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</si>
  <si>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</si>
  <si>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</si>
  <si>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</si>
  <si>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</si>
  <si>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</si>
  <si>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</si>
  <si>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</si>
  <si>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</si>
  <si>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</si>
  <si>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</si>
  <si>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</si>
  <si>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</si>
  <si>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</si>
  <si>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</si>
  <si>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</si>
  <si>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</si>
  <si>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</si>
  <si>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</si>
  <si>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</si>
  <si>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</si>
  <si>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</si>
  <si>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</si>
  <si>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</si>
  <si>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</si>
  <si>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</si>
  <si>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</si>
  <si>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</si>
  <si>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</si>
  <si>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</si>
  <si>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</si>
  <si>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</si>
  <si>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</si>
  <si>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</si>
  <si>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</si>
  <si>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</si>
  <si>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</si>
  <si>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</si>
  <si>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</si>
  <si>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</si>
  <si>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</si>
  <si>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</si>
  <si>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</si>
  <si>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</si>
  <si>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</si>
  <si>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</si>
  <si>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</si>
  <si>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</si>
  <si>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</si>
  <si>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</si>
  <si>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</si>
  <si>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</si>
  <si>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Panamá</t>
  </si>
  <si>
    <t>Pan.</t>
  </si>
  <si>
    <t>Par.</t>
  </si>
  <si>
    <t>ARGENTINA, BOLIVIA, BRASIL, CHILE, COLOMBIA, ECUADOR, MÉXICO, PARAGUAY, PERÚ, URUGUAY Y VENEZUELA</t>
  </si>
  <si>
    <t xml:space="preserve">PARTICIPACIÓN DE LOS FLUJOS BILATERALES EN EL COMERCIO INTRARREGIONAL </t>
  </si>
  <si>
    <t>Se destacan en negrita las participaciones superiores al 2% y las contribuciones mayores a 3 y menores a -3</t>
  </si>
  <si>
    <t>Enero-Setiembre 2017-2018</t>
  </si>
  <si>
    <t xml:space="preserve"> Nota: importaciones a valores CIF excepto México a valores FOB</t>
  </si>
</sst>
</file>

<file path=xl/styles.xml><?xml version="1.0" encoding="utf-8"?>
<styleSheet xmlns="http://schemas.openxmlformats.org/spreadsheetml/2006/main">
  <numFmts count="7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U&quot;\ * #,##0_ ;_ &quot;$U&quot;\ * \-#,##0_ ;_ &quot;$U&quot;\ * &quot;-&quot;_ ;_ @_ "/>
    <numFmt numFmtId="179" formatCode="_ * #,##0_ ;_ * \-#,##0_ ;_ * &quot;-&quot;_ ;_ @_ "/>
    <numFmt numFmtId="180" formatCode="_ &quot;$U&quot;\ * #,##0.00_ ;_ &quot;$U&quot;\ * \-#,##0.00_ ;_ &quot;$U&quot;\ * &quot;-&quot;??_ ;_ @_ "/>
    <numFmt numFmtId="181" formatCode="_ * #,##0.00_ ;_ * \-#,##0.00_ ;_ * &quot;-&quot;??_ ;_ @_ "/>
    <numFmt numFmtId="182" formatCode="0.0"/>
    <numFmt numFmtId="183" formatCode="#\ ###\ ##0_);\-#\ ###\ ##0_)"/>
    <numFmt numFmtId="184" formatCode="#,##0.0__"/>
    <numFmt numFmtId="185" formatCode="0.000"/>
    <numFmt numFmtId="186" formatCode="0.0____"/>
    <numFmt numFmtId="187" formatCode="#,##0__"/>
    <numFmt numFmtId="188" formatCode="0.0__"/>
    <numFmt numFmtId="189" formatCode="0.0%"/>
    <numFmt numFmtId="190" formatCode="#,##0.000__"/>
    <numFmt numFmtId="191" formatCode="__@"/>
    <numFmt numFmtId="192" formatCode="__General"/>
    <numFmt numFmtId="193" formatCode="#,##0.0"/>
    <numFmt numFmtId="194" formatCode="_ * #,##0_ ;_ * \-#,##0_ ;_ * &quot;-&quot;??_ ;_ @_ "/>
    <numFmt numFmtId="195" formatCode="#,##0.00__"/>
    <numFmt numFmtId="196" formatCode="0.0000"/>
    <numFmt numFmtId="197" formatCode="@__"/>
    <numFmt numFmtId="198" formatCode="@____"/>
    <numFmt numFmtId="199" formatCode="#.\ ###\ ##0_);\-#.\ ###\ ##0_)"/>
    <numFmt numFmtId="200" formatCode="#,##0.000"/>
    <numFmt numFmtId="201" formatCode="0.0______"/>
    <numFmt numFmtId="202" formatCode="0.0________"/>
    <numFmt numFmtId="203" formatCode="#,##0____"/>
    <numFmt numFmtId="204" formatCode="General_)"/>
    <numFmt numFmtId="205" formatCode="0.000000"/>
    <numFmt numFmtId="206" formatCode="0.00000"/>
    <numFmt numFmtId="207" formatCode="_-* #,##0.00_-;\-* #,##0.00_-;_-* &quot;-&quot;??_-;_-@_-"/>
    <numFmt numFmtId="208" formatCode="_-* #,##0_-;\-* #,##0_-;_-* &quot;-&quot;??_-;_-@_-"/>
    <numFmt numFmtId="209" formatCode="_-* #,##0\ _€_-;\-* #,##0\ _€_-;_-* &quot;-&quot;??\ _€_-;_-@_-"/>
    <numFmt numFmtId="210" formatCode="_ * #,##0.0_ ;_ * \-#,##0.0_ ;_ * &quot;-&quot;??_ ;_ @_ "/>
    <numFmt numFmtId="211" formatCode="0.00000000"/>
    <numFmt numFmtId="212" formatCode="0.000000000"/>
    <numFmt numFmtId="213" formatCode="0.0000000"/>
    <numFmt numFmtId="214" formatCode="_(* #,##0_);_(* \(#,##0\);_(* &quot;-&quot;??_);_(@_)"/>
    <numFmt numFmtId="215" formatCode="0.00____"/>
    <numFmt numFmtId="216" formatCode="0.000____"/>
    <numFmt numFmtId="217" formatCode="_([$€]* #,##0.00_);_([$€]* \(#,##0.00\);_([$€]* &quot;-&quot;??_);_(@_)"/>
    <numFmt numFmtId="218" formatCode="###,###,###,##0;@"/>
    <numFmt numFmtId="219" formatCode="###,###,###,##0"/>
    <numFmt numFmtId="220" formatCode="#.0\ ###\ ##0_);\-#.0\ ###\ ##0_)"/>
    <numFmt numFmtId="221" formatCode=".\ ###\ ##0_);\-.\ ###\ ##0_⴩;"/>
    <numFmt numFmtId="222" formatCode=".\ ##\ ##0_);\-.\ ##\ ##0_⴩;"/>
    <numFmt numFmtId="223" formatCode=".\ #\ ##0_);\-.\ #\ ##0_⴩;"/>
    <numFmt numFmtId="224" formatCode=".\ \ ##0_);\-.\ \ ##0_⴩;"/>
    <numFmt numFmtId="225" formatCode=".\ \ ##_);\-.\ \ ##_⴩;"/>
    <numFmt numFmtId="226" formatCode=".\ \ #_);\-.\ \ #_⴩;"/>
    <numFmt numFmtId="227" formatCode="\ \ _);\-\ \ _⴩;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8"/>
      <name val="Humanst521 BT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Humanst521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Humanst521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33" applyFont="1" applyAlignment="1">
      <alignment/>
    </xf>
    <xf numFmtId="183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82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84" fontId="0" fillId="0" borderId="0" xfId="33" applyNumberFormat="1" applyFont="1" applyAlignment="1">
      <alignment/>
    </xf>
    <xf numFmtId="183" fontId="7" fillId="0" borderId="0" xfId="33" applyNumberFormat="1" applyFont="1" applyAlignment="1">
      <alignment/>
    </xf>
    <xf numFmtId="183" fontId="7" fillId="0" borderId="0" xfId="33" applyNumberFormat="1" applyFont="1" applyAlignment="1">
      <alignment/>
    </xf>
    <xf numFmtId="0" fontId="9" fillId="0" borderId="0" xfId="33" applyFont="1" applyAlignment="1">
      <alignment/>
    </xf>
    <xf numFmtId="187" fontId="0" fillId="0" borderId="0" xfId="33" applyNumberFormat="1" applyFont="1" applyAlignment="1">
      <alignment/>
    </xf>
    <xf numFmtId="182" fontId="9" fillId="0" borderId="0" xfId="33" applyNumberFormat="1" applyFont="1" applyBorder="1" applyAlignment="1">
      <alignment/>
    </xf>
    <xf numFmtId="187" fontId="0" fillId="0" borderId="0" xfId="33" applyNumberFormat="1" applyFont="1" applyAlignment="1">
      <alignment/>
    </xf>
    <xf numFmtId="187" fontId="0" fillId="0" borderId="0" xfId="33" applyNumberFormat="1" applyFont="1" applyAlignment="1" applyProtection="1">
      <alignment/>
      <protection/>
    </xf>
    <xf numFmtId="187" fontId="8" fillId="0" borderId="0" xfId="33" applyNumberFormat="1" applyFont="1" applyAlignment="1" applyProtection="1">
      <alignment/>
      <protection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87" fontId="0" fillId="0" borderId="0" xfId="33" applyNumberFormat="1" applyFont="1" applyAlignment="1">
      <alignment/>
    </xf>
    <xf numFmtId="184" fontId="8" fillId="0" borderId="0" xfId="33" applyNumberFormat="1" applyFont="1" applyAlignment="1" applyProtection="1">
      <alignment/>
      <protection/>
    </xf>
    <xf numFmtId="187" fontId="4" fillId="0" borderId="0" xfId="33" applyNumberFormat="1" applyFont="1" applyAlignment="1" applyProtection="1">
      <alignment/>
      <protection/>
    </xf>
    <xf numFmtId="196" fontId="0" fillId="0" borderId="0" xfId="33" applyNumberFormat="1" applyFont="1" applyAlignment="1">
      <alignment/>
    </xf>
    <xf numFmtId="199" fontId="0" fillId="0" borderId="0" xfId="33" applyNumberFormat="1" applyFont="1" applyAlignment="1">
      <alignment/>
    </xf>
    <xf numFmtId="187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203" fontId="2" fillId="0" borderId="0" xfId="0" applyNumberFormat="1" applyFont="1" applyAlignment="1" applyProtection="1">
      <alignment horizontal="right" vertical="center"/>
      <protection/>
    </xf>
    <xf numFmtId="187" fontId="2" fillId="0" borderId="0" xfId="0" applyNumberFormat="1" applyFont="1" applyBorder="1" applyAlignment="1" applyProtection="1">
      <alignment/>
      <protection/>
    </xf>
    <xf numFmtId="182" fontId="0" fillId="0" borderId="0" xfId="0" applyNumberFormat="1" applyAlignment="1">
      <alignment/>
    </xf>
    <xf numFmtId="187" fontId="7" fillId="0" borderId="0" xfId="33" applyNumberFormat="1" applyFont="1" applyAlignment="1">
      <alignment/>
    </xf>
    <xf numFmtId="188" fontId="0" fillId="0" borderId="0" xfId="0" applyNumberForma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8" fontId="0" fillId="33" borderId="0" xfId="33" applyNumberFormat="1" applyFont="1" applyFill="1" applyBorder="1" applyAlignment="1">
      <alignment horizontal="center"/>
    </xf>
    <xf numFmtId="188" fontId="0" fillId="33" borderId="0" xfId="33" applyNumberFormat="1" applyFont="1" applyFill="1" applyBorder="1" applyAlignment="1">
      <alignment/>
    </xf>
    <xf numFmtId="188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7" fontId="0" fillId="33" borderId="0" xfId="33" applyNumberFormat="1" applyFont="1" applyFill="1" applyBorder="1" applyAlignment="1">
      <alignment horizontal="right"/>
    </xf>
    <xf numFmtId="188" fontId="0" fillId="33" borderId="0" xfId="33" applyNumberFormat="1" applyFont="1" applyFill="1" applyAlignment="1">
      <alignment/>
    </xf>
    <xf numFmtId="186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6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82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82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2" fillId="33" borderId="11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7" fontId="0" fillId="33" borderId="0" xfId="33" applyNumberFormat="1" applyFont="1" applyFill="1" applyAlignment="1" applyProtection="1">
      <alignment/>
      <protection/>
    </xf>
    <xf numFmtId="187" fontId="8" fillId="33" borderId="0" xfId="33" applyNumberFormat="1" applyFont="1" applyFill="1" applyAlignment="1" applyProtection="1">
      <alignment/>
      <protection/>
    </xf>
    <xf numFmtId="184" fontId="0" fillId="33" borderId="0" xfId="33" applyNumberFormat="1" applyFont="1" applyFill="1" applyAlignment="1">
      <alignment/>
    </xf>
    <xf numFmtId="184" fontId="8" fillId="33" borderId="0" xfId="33" applyNumberFormat="1" applyFont="1" applyFill="1" applyAlignment="1">
      <alignment/>
    </xf>
    <xf numFmtId="182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82" fontId="0" fillId="33" borderId="0" xfId="33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94" fontId="0" fillId="33" borderId="0" xfId="51" applyNumberFormat="1" applyFont="1" applyFill="1" applyAlignment="1" applyProtection="1">
      <alignment/>
      <protection/>
    </xf>
    <xf numFmtId="0" fontId="0" fillId="33" borderId="0" xfId="33" applyFont="1" applyFill="1" applyAlignment="1" applyProtection="1">
      <alignment horizontal="left"/>
      <protection/>
    </xf>
    <xf numFmtId="188" fontId="2" fillId="0" borderId="0" xfId="33" applyNumberFormat="1" applyFont="1" applyAlignment="1">
      <alignment/>
    </xf>
    <xf numFmtId="185" fontId="0" fillId="0" borderId="0" xfId="33" applyNumberFormat="1" applyFont="1" applyAlignment="1">
      <alignment/>
    </xf>
    <xf numFmtId="1" fontId="0" fillId="33" borderId="0" xfId="33" applyNumberFormat="1" applyFont="1" applyFill="1" applyBorder="1" applyAlignment="1">
      <alignment horizontal="center"/>
    </xf>
    <xf numFmtId="1" fontId="0" fillId="33" borderId="0" xfId="33" applyNumberFormat="1" applyFont="1" applyFill="1" applyBorder="1" applyAlignment="1">
      <alignment/>
    </xf>
    <xf numFmtId="1" fontId="0" fillId="33" borderId="0" xfId="33" applyNumberFormat="1" applyFont="1" applyFill="1" applyAlignment="1">
      <alignment/>
    </xf>
    <xf numFmtId="1" fontId="0" fillId="33" borderId="0" xfId="33" applyNumberFormat="1" applyFont="1" applyFill="1" applyBorder="1" applyAlignment="1">
      <alignment horizontal="right"/>
    </xf>
    <xf numFmtId="1" fontId="0" fillId="33" borderId="0" xfId="33" applyNumberFormat="1" applyFont="1" applyFill="1" applyAlignment="1">
      <alignment/>
    </xf>
    <xf numFmtId="0" fontId="3" fillId="33" borderId="10" xfId="33" applyFont="1" applyFill="1" applyBorder="1" applyAlignment="1" applyProtection="1">
      <alignment horizontal="centerContinuous" vertical="center"/>
      <protection/>
    </xf>
    <xf numFmtId="0" fontId="3" fillId="33" borderId="10" xfId="33" applyFont="1" applyFill="1" applyBorder="1" applyAlignment="1" applyProtection="1">
      <alignment horizontal="center" vertical="center"/>
      <protection/>
    </xf>
    <xf numFmtId="0" fontId="3" fillId="33" borderId="0" xfId="33" applyFont="1" applyFill="1" applyAlignment="1">
      <alignment horizontal="center" vertical="center"/>
    </xf>
    <xf numFmtId="0" fontId="3" fillId="33" borderId="12" xfId="33" applyFont="1" applyFill="1" applyBorder="1" applyAlignment="1" applyProtection="1">
      <alignment horizontal="centerContinuous" vertical="center"/>
      <protection/>
    </xf>
    <xf numFmtId="0" fontId="3" fillId="33" borderId="12" xfId="33" applyFont="1" applyFill="1" applyBorder="1" applyAlignment="1" applyProtection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</xf>
    <xf numFmtId="189" fontId="0" fillId="0" borderId="0" xfId="66" applyNumberFormat="1" applyFont="1" applyAlignment="1">
      <alignment/>
    </xf>
    <xf numFmtId="218" fontId="0" fillId="0" borderId="0" xfId="0" applyNumberFormat="1" applyAlignment="1">
      <alignment/>
    </xf>
    <xf numFmtId="3" fontId="14" fillId="0" borderId="0" xfId="64" applyNumberFormat="1" applyFont="1" applyFill="1" applyBorder="1">
      <alignment/>
      <protection/>
    </xf>
    <xf numFmtId="219" fontId="50" fillId="0" borderId="0" xfId="63" applyNumberFormat="1" applyFont="1">
      <alignment/>
      <protection/>
    </xf>
    <xf numFmtId="184" fontId="0" fillId="0" borderId="0" xfId="33" applyNumberFormat="1" applyFont="1" applyAlignment="1" applyProtection="1">
      <alignment/>
      <protection/>
    </xf>
    <xf numFmtId="220" fontId="0" fillId="0" borderId="0" xfId="33" applyNumberFormat="1" applyFont="1" applyAlignment="1">
      <alignment/>
    </xf>
    <xf numFmtId="184" fontId="6" fillId="33" borderId="0" xfId="33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15" fillId="33" borderId="0" xfId="33" applyFont="1" applyFill="1" applyBorder="1" applyAlignment="1" applyProtection="1">
      <alignment horizontal="centerContinuous" vertical="center"/>
      <protection/>
    </xf>
    <xf numFmtId="0" fontId="3" fillId="33" borderId="11" xfId="33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 2" xfId="34"/>
    <cellStyle name="ANCLAS,REZONES Y SUS PARTES,DE FUNDICION,DE HIERRO O DE ACERO 3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Currency" xfId="54"/>
    <cellStyle name="Currency [0]" xfId="55"/>
    <cellStyle name="Neutral" xfId="56"/>
    <cellStyle name="Normal 11" xfId="57"/>
    <cellStyle name="Normal 15" xfId="58"/>
    <cellStyle name="Normal 16" xfId="59"/>
    <cellStyle name="Normal 2" xfId="60"/>
    <cellStyle name="Normal 3" xfId="61"/>
    <cellStyle name="Normal 4" xfId="62"/>
    <cellStyle name="Normal 9" xfId="63"/>
    <cellStyle name="Normal_APENDICE ESTADÍSTICO Ene99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1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name val="Cambria"/>
        <color auto="1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63</xdr:row>
      <xdr:rowOff>0</xdr:rowOff>
    </xdr:from>
    <xdr:to>
      <xdr:col>22</xdr:col>
      <xdr:colOff>228600</xdr:colOff>
      <xdr:row>90</xdr:row>
      <xdr:rowOff>9525</xdr:rowOff>
    </xdr:to>
    <xdr:pic>
      <xdr:nvPicPr>
        <xdr:cNvPr id="1" name="Picture 50" descr="mapa ala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0410825"/>
          <a:ext cx="40386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22</xdr:col>
      <xdr:colOff>733425</xdr:colOff>
      <xdr:row>90</xdr:row>
      <xdr:rowOff>9525</xdr:rowOff>
    </xdr:to>
    <xdr:pic>
      <xdr:nvPicPr>
        <xdr:cNvPr id="2" name="Picture 74" descr="mapa ala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0410825"/>
          <a:ext cx="45434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E71" sqref="E71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5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5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6" t="s">
        <v>70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6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7.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customHeight="1" thickBot="1">
      <c r="A7" s="101" t="s">
        <v>0</v>
      </c>
      <c r="B7" s="86" t="s">
        <v>25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15" customHeight="1" thickBot="1">
      <c r="A8" s="102"/>
      <c r="B8" s="86" t="s">
        <v>30</v>
      </c>
      <c r="C8" s="86" t="s">
        <v>31</v>
      </c>
      <c r="D8" s="86" t="s">
        <v>32</v>
      </c>
      <c r="E8" s="87" t="s">
        <v>33</v>
      </c>
      <c r="F8" s="86" t="s">
        <v>40</v>
      </c>
      <c r="G8" s="86" t="s">
        <v>34</v>
      </c>
      <c r="H8" s="86" t="s">
        <v>35</v>
      </c>
      <c r="I8" s="86" t="s">
        <v>41</v>
      </c>
      <c r="J8" s="86" t="s">
        <v>37</v>
      </c>
      <c r="K8" s="86" t="s">
        <v>38</v>
      </c>
      <c r="L8" s="86" t="s">
        <v>18</v>
      </c>
    </row>
    <row r="9" spans="1:12" ht="9" customHeight="1">
      <c r="A9" s="5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">
      <c r="A10" s="60"/>
      <c r="B10" s="60" t="str">
        <f>CONCATENATE(LEFT(A4,LEN(A4)-9),RIGHT(A4,4))</f>
        <v>Enero-Setiembre 2018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9" customHeight="1">
      <c r="A11" s="6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23" s="5" customFormat="1" ht="14.25">
      <c r="A12" s="42" t="s">
        <v>1</v>
      </c>
      <c r="B12" s="77"/>
      <c r="C12" s="77">
        <v>1181.9195367399998</v>
      </c>
      <c r="D12" s="77">
        <v>12277.23711</v>
      </c>
      <c r="E12" s="77">
        <v>736.0860606500001</v>
      </c>
      <c r="F12" s="77">
        <v>238.20352085</v>
      </c>
      <c r="G12" s="77">
        <v>186.075274418</v>
      </c>
      <c r="H12" s="77">
        <v>1060.614</v>
      </c>
      <c r="I12" s="77">
        <v>1961.174293</v>
      </c>
      <c r="J12" s="77">
        <v>145.007994827</v>
      </c>
      <c r="K12" s="77">
        <v>319.19104</v>
      </c>
      <c r="L12" s="77">
        <f>SUM(B12:K12)</f>
        <v>18105.508830485003</v>
      </c>
      <c r="N12" s="14"/>
      <c r="O12" s="15"/>
      <c r="P12" s="24"/>
      <c r="Q12" s="28"/>
      <c r="R12" s="15"/>
      <c r="S12" s="28"/>
      <c r="T12" s="28"/>
      <c r="U12" s="28"/>
      <c r="V12" s="28"/>
      <c r="W12" s="15"/>
    </row>
    <row r="13" spans="1:23" s="5" customFormat="1" ht="14.25">
      <c r="A13" s="42" t="s">
        <v>2</v>
      </c>
      <c r="B13" s="77">
        <v>454.22704109999995</v>
      </c>
      <c r="C13" s="77"/>
      <c r="D13" s="77">
        <v>1043.104211</v>
      </c>
      <c r="E13" s="77">
        <v>236.00918791999987</v>
      </c>
      <c r="F13" s="77">
        <v>103.48354240000016</v>
      </c>
      <c r="G13" s="77">
        <v>25.3964679</v>
      </c>
      <c r="H13" s="77">
        <v>119.488</v>
      </c>
      <c r="I13" s="77">
        <v>41.87315</v>
      </c>
      <c r="J13" s="77">
        <v>473.71554859799994</v>
      </c>
      <c r="K13" s="77">
        <v>41.568508</v>
      </c>
      <c r="L13" s="77">
        <f aca="true" t="shared" si="0" ref="L13:L24">SUM(B13:K13)</f>
        <v>2538.865656918</v>
      </c>
      <c r="N13" s="14"/>
      <c r="O13" s="15"/>
      <c r="P13" s="24"/>
      <c r="Q13" s="28"/>
      <c r="R13" s="15"/>
      <c r="S13" s="28"/>
      <c r="T13" s="28"/>
      <c r="U13" s="28"/>
      <c r="V13" s="28"/>
      <c r="W13" s="15"/>
    </row>
    <row r="14" spans="1:23" s="5" customFormat="1" ht="14.25">
      <c r="A14" s="42" t="s">
        <v>3</v>
      </c>
      <c r="B14" s="77">
        <v>8293.361740389999</v>
      </c>
      <c r="C14" s="77">
        <v>1282.5160145300001</v>
      </c>
      <c r="D14" s="77"/>
      <c r="E14" s="77">
        <v>2598.618141920001</v>
      </c>
      <c r="F14" s="77">
        <v>1219.1565333900032</v>
      </c>
      <c r="G14" s="77">
        <v>83.876298471</v>
      </c>
      <c r="H14" s="77">
        <v>3429.799</v>
      </c>
      <c r="I14" s="77">
        <v>2112.84087</v>
      </c>
      <c r="J14" s="77">
        <v>1262.8309287900001</v>
      </c>
      <c r="K14" s="77">
        <v>849.027562</v>
      </c>
      <c r="L14" s="77">
        <f t="shared" si="0"/>
        <v>21132.027089491003</v>
      </c>
      <c r="N14" s="14"/>
      <c r="O14" s="15"/>
      <c r="P14" s="15"/>
      <c r="Q14" s="28"/>
      <c r="R14" s="15"/>
      <c r="S14" s="28"/>
      <c r="T14" s="28"/>
      <c r="U14" s="28"/>
      <c r="V14" s="28"/>
      <c r="W14" s="15"/>
    </row>
    <row r="15" spans="1:23" s="5" customFormat="1" ht="14.25">
      <c r="A15" s="42" t="s">
        <v>4</v>
      </c>
      <c r="B15" s="77">
        <v>2192.2980510099997</v>
      </c>
      <c r="C15" s="77">
        <v>98.65906858000001</v>
      </c>
      <c r="D15" s="77">
        <v>4640.295041</v>
      </c>
      <c r="E15" s="77"/>
      <c r="F15" s="77">
        <v>818.0236500799986</v>
      </c>
      <c r="G15" s="77">
        <v>1102.221956377</v>
      </c>
      <c r="H15" s="77">
        <v>1628.669</v>
      </c>
      <c r="I15" s="77">
        <v>434.87673</v>
      </c>
      <c r="J15" s="77">
        <v>883.986466428</v>
      </c>
      <c r="K15" s="77">
        <v>72.576093</v>
      </c>
      <c r="L15" s="77">
        <f t="shared" si="0"/>
        <v>11871.606056474997</v>
      </c>
      <c r="N15" s="14"/>
      <c r="O15" s="15"/>
      <c r="P15" s="24"/>
      <c r="Q15" s="15"/>
      <c r="R15" s="15"/>
      <c r="S15" s="28"/>
      <c r="T15" s="28"/>
      <c r="U15" s="28"/>
      <c r="V15" s="28"/>
      <c r="W15" s="15"/>
    </row>
    <row r="16" spans="1:23" s="5" customFormat="1" ht="14.25">
      <c r="A16" s="46" t="s">
        <v>5</v>
      </c>
      <c r="B16" s="77">
        <v>445.03885401</v>
      </c>
      <c r="C16" s="77">
        <v>431.44216621</v>
      </c>
      <c r="D16" s="77">
        <v>1979.3726029999998</v>
      </c>
      <c r="E16" s="77">
        <v>600.15321345</v>
      </c>
      <c r="F16" s="77"/>
      <c r="G16" s="77">
        <v>640.3862989739999</v>
      </c>
      <c r="H16" s="77">
        <v>2732.347</v>
      </c>
      <c r="I16" s="77">
        <v>7.6614260000000005</v>
      </c>
      <c r="J16" s="77">
        <v>551.064787841</v>
      </c>
      <c r="K16" s="77">
        <v>16.802296</v>
      </c>
      <c r="L16" s="77">
        <f t="shared" si="0"/>
        <v>7404.268645485</v>
      </c>
      <c r="N16" s="14"/>
      <c r="O16" s="15"/>
      <c r="P16" s="24"/>
      <c r="Q16" s="28"/>
      <c r="R16" s="15"/>
      <c r="S16" s="28"/>
      <c r="T16" s="28"/>
      <c r="U16" s="28"/>
      <c r="V16" s="28"/>
      <c r="W16" s="15"/>
    </row>
    <row r="17" spans="1:23" s="5" customFormat="1" ht="14.25">
      <c r="A17" s="42" t="s">
        <v>7</v>
      </c>
      <c r="B17" s="77">
        <v>213.63202307</v>
      </c>
      <c r="C17" s="77">
        <v>0.31131727000000003</v>
      </c>
      <c r="D17" s="77">
        <v>263.109584</v>
      </c>
      <c r="E17" s="77">
        <v>24.357739140000003</v>
      </c>
      <c r="F17" s="77">
        <v>38.439978779999954</v>
      </c>
      <c r="G17" s="77">
        <v>13.725252666000001</v>
      </c>
      <c r="H17" s="77">
        <v>306.6</v>
      </c>
      <c r="I17" s="77">
        <v>1.87447</v>
      </c>
      <c r="J17" s="77">
        <v>6.972048667999999</v>
      </c>
      <c r="K17" s="77">
        <v>42.986601</v>
      </c>
      <c r="L17" s="77">
        <f t="shared" si="0"/>
        <v>912.0090145939998</v>
      </c>
      <c r="N17" s="14"/>
      <c r="O17" s="15"/>
      <c r="P17" s="24"/>
      <c r="Q17" s="28"/>
      <c r="R17" s="15"/>
      <c r="S17" s="28"/>
      <c r="T17" s="28"/>
      <c r="U17" s="28"/>
      <c r="V17" s="28"/>
      <c r="W17" s="15"/>
    </row>
    <row r="18" spans="1:23" s="5" customFormat="1" ht="14.25">
      <c r="A18" s="42" t="s">
        <v>16</v>
      </c>
      <c r="B18" s="77">
        <v>325.69079594</v>
      </c>
      <c r="C18" s="77">
        <v>92.77510752</v>
      </c>
      <c r="D18" s="77">
        <v>626.62434</v>
      </c>
      <c r="E18" s="77">
        <v>394.79944183000003</v>
      </c>
      <c r="F18" s="77">
        <v>1311.7539058000257</v>
      </c>
      <c r="G18" s="77"/>
      <c r="H18" s="77">
        <v>536.908</v>
      </c>
      <c r="I18" s="77">
        <v>43.423112</v>
      </c>
      <c r="J18" s="77">
        <v>647.077039286</v>
      </c>
      <c r="K18" s="77">
        <v>8.261727</v>
      </c>
      <c r="L18" s="77">
        <f t="shared" si="0"/>
        <v>3987.3134693760253</v>
      </c>
      <c r="N18" s="14"/>
      <c r="O18" s="15"/>
      <c r="P18" s="24"/>
      <c r="Q18" s="28"/>
      <c r="R18" s="15"/>
      <c r="S18" s="15"/>
      <c r="T18" s="28"/>
      <c r="U18" s="28"/>
      <c r="V18" s="28"/>
      <c r="W18" s="15"/>
    </row>
    <row r="19" spans="1:23" s="5" customFormat="1" ht="14.25">
      <c r="A19" s="42" t="s">
        <v>8</v>
      </c>
      <c r="B19" s="77">
        <v>519.95305316</v>
      </c>
      <c r="C19" s="77">
        <v>15.46602377</v>
      </c>
      <c r="D19" s="77">
        <v>3301.7168300000003</v>
      </c>
      <c r="E19" s="77">
        <v>1042.84227162</v>
      </c>
      <c r="F19" s="77">
        <v>1227.5053693400037</v>
      </c>
      <c r="G19" s="77">
        <v>112.18612414900001</v>
      </c>
      <c r="H19" s="77"/>
      <c r="I19" s="77">
        <v>25.207549999999998</v>
      </c>
      <c r="J19" s="77">
        <v>326.210891835</v>
      </c>
      <c r="K19" s="77">
        <v>146.291111</v>
      </c>
      <c r="L19" s="77">
        <f t="shared" si="0"/>
        <v>6717.379224874005</v>
      </c>
      <c r="N19" s="14"/>
      <c r="O19" s="15"/>
      <c r="P19" s="24"/>
      <c r="Q19" s="28"/>
      <c r="R19" s="15"/>
      <c r="S19" s="28"/>
      <c r="T19" s="15"/>
      <c r="U19" s="28"/>
      <c r="V19" s="28"/>
      <c r="W19" s="15"/>
    </row>
    <row r="20" spans="1:23" s="5" customFormat="1" ht="14.25">
      <c r="A20" s="78" t="s">
        <v>64</v>
      </c>
      <c r="B20" s="77">
        <v>114.41071184</v>
      </c>
      <c r="C20" s="77">
        <v>4.75116784</v>
      </c>
      <c r="D20" s="77">
        <v>1767.077797</v>
      </c>
      <c r="E20" s="77">
        <v>182.27355909000002</v>
      </c>
      <c r="F20" s="77">
        <v>2913.2462438700027</v>
      </c>
      <c r="G20" s="77">
        <v>983.5325994299999</v>
      </c>
      <c r="H20" s="77">
        <v>840.016</v>
      </c>
      <c r="I20" s="77">
        <v>14.660381</v>
      </c>
      <c r="J20" s="77">
        <v>183.21945590299998</v>
      </c>
      <c r="K20" s="77">
        <v>6.715415</v>
      </c>
      <c r="L20" s="77">
        <f t="shared" si="0"/>
        <v>7009.903330973002</v>
      </c>
      <c r="N20" s="14"/>
      <c r="O20" s="15"/>
      <c r="P20" s="24"/>
      <c r="Q20" s="28"/>
      <c r="R20" s="15"/>
      <c r="S20" s="28"/>
      <c r="T20" s="15"/>
      <c r="U20" s="28"/>
      <c r="V20" s="28"/>
      <c r="W20" s="15"/>
    </row>
    <row r="21" spans="1:23" s="5" customFormat="1" ht="14.25">
      <c r="A21" s="42" t="s">
        <v>9</v>
      </c>
      <c r="B21" s="77">
        <v>927.2391558099999</v>
      </c>
      <c r="C21" s="77">
        <v>40.905675360000004</v>
      </c>
      <c r="D21" s="77">
        <v>2171.038982</v>
      </c>
      <c r="E21" s="77">
        <v>105.52698542999995</v>
      </c>
      <c r="F21" s="77">
        <v>19.026407390000003</v>
      </c>
      <c r="G21" s="77">
        <v>6.70428105</v>
      </c>
      <c r="H21" s="77">
        <v>111.573</v>
      </c>
      <c r="I21" s="77"/>
      <c r="J21" s="77">
        <v>10.680598036000003</v>
      </c>
      <c r="K21" s="77">
        <v>103.372902</v>
      </c>
      <c r="L21" s="77">
        <f t="shared" si="0"/>
        <v>3496.067987076</v>
      </c>
      <c r="N21" s="14"/>
      <c r="O21" s="15"/>
      <c r="P21" s="24"/>
      <c r="Q21" s="28"/>
      <c r="R21" s="15"/>
      <c r="S21" s="28"/>
      <c r="T21" s="28"/>
      <c r="U21" s="15"/>
      <c r="V21" s="28"/>
      <c r="W21" s="15"/>
    </row>
    <row r="22" spans="1:23" s="5" customFormat="1" ht="14.25">
      <c r="A22" s="42" t="s">
        <v>10</v>
      </c>
      <c r="B22" s="77">
        <v>844.7602973499999</v>
      </c>
      <c r="C22" s="77">
        <v>278.5596755</v>
      </c>
      <c r="D22" s="77">
        <v>1566.06302</v>
      </c>
      <c r="E22" s="77">
        <v>1389.68000385</v>
      </c>
      <c r="F22" s="77">
        <v>909.3803584999968</v>
      </c>
      <c r="G22" s="77">
        <v>1278.159934774</v>
      </c>
      <c r="H22" s="77">
        <v>1263.949</v>
      </c>
      <c r="I22" s="77">
        <v>92.02997900000001</v>
      </c>
      <c r="J22" s="77"/>
      <c r="K22" s="77">
        <v>97.193149</v>
      </c>
      <c r="L22" s="77">
        <f t="shared" si="0"/>
        <v>7719.775417973997</v>
      </c>
      <c r="N22" s="14"/>
      <c r="O22" s="15"/>
      <c r="P22" s="24"/>
      <c r="Q22" s="28"/>
      <c r="R22" s="15"/>
      <c r="S22" s="28"/>
      <c r="T22" s="28"/>
      <c r="U22" s="15"/>
      <c r="V22" s="15"/>
      <c r="W22" s="15"/>
    </row>
    <row r="23" spans="1:23" s="5" customFormat="1" ht="14.25">
      <c r="A23" s="42" t="s">
        <v>11</v>
      </c>
      <c r="B23" s="77">
        <v>947.7027208599999</v>
      </c>
      <c r="C23" s="77">
        <v>7.371828069999999</v>
      </c>
      <c r="D23" s="77">
        <v>2343.8725550000004</v>
      </c>
      <c r="E23" s="77">
        <v>93.27933314000002</v>
      </c>
      <c r="F23" s="77">
        <v>46.85437078000004</v>
      </c>
      <c r="G23" s="77">
        <v>19.04924667</v>
      </c>
      <c r="H23" s="77">
        <v>122.368</v>
      </c>
      <c r="I23" s="77">
        <v>182.501216</v>
      </c>
      <c r="J23" s="77">
        <v>38.08593158600001</v>
      </c>
      <c r="K23" s="77"/>
      <c r="L23" s="77">
        <f t="shared" si="0"/>
        <v>3801.0852021059995</v>
      </c>
      <c r="N23" s="14"/>
      <c r="O23" s="15"/>
      <c r="P23" s="24"/>
      <c r="Q23" s="28"/>
      <c r="R23" s="15"/>
      <c r="S23" s="28"/>
      <c r="T23" s="28"/>
      <c r="U23" s="15"/>
      <c r="V23" s="28"/>
      <c r="W23" s="15"/>
    </row>
    <row r="24" spans="1:23" s="5" customFormat="1" ht="14.25">
      <c r="A24" s="42" t="s">
        <v>12</v>
      </c>
      <c r="B24" s="77">
        <v>305.8423238100001</v>
      </c>
      <c r="C24" s="77">
        <v>0.93606314</v>
      </c>
      <c r="D24" s="77">
        <v>457.74634499999996</v>
      </c>
      <c r="E24" s="77">
        <v>51.86508126</v>
      </c>
      <c r="F24" s="77">
        <v>229.95337359999962</v>
      </c>
      <c r="G24" s="77">
        <v>27.73586859</v>
      </c>
      <c r="H24" s="77">
        <v>830.227</v>
      </c>
      <c r="I24" s="77">
        <v>18.471057000000002</v>
      </c>
      <c r="J24" s="77">
        <v>20.653482399999998</v>
      </c>
      <c r="K24" s="77">
        <v>19.169723</v>
      </c>
      <c r="L24" s="77">
        <f t="shared" si="0"/>
        <v>1962.6003177999999</v>
      </c>
      <c r="M24" s="14"/>
      <c r="N24" s="14"/>
      <c r="O24" s="15"/>
      <c r="P24" s="29"/>
      <c r="Q24" s="28"/>
      <c r="R24" s="15"/>
      <c r="S24" s="28"/>
      <c r="T24" s="28"/>
      <c r="U24" s="15"/>
      <c r="V24" s="28"/>
      <c r="W24" s="15"/>
    </row>
    <row r="25" spans="1:14" s="6" customFormat="1" ht="15" customHeight="1">
      <c r="A25" s="50" t="s">
        <v>29</v>
      </c>
      <c r="B25" s="64">
        <f aca="true" t="shared" si="1" ref="B25:K25">SUM(B12:B24)</f>
        <v>15584.156768349996</v>
      </c>
      <c r="C25" s="64">
        <f t="shared" si="1"/>
        <v>3435.61364453</v>
      </c>
      <c r="D25" s="64">
        <f t="shared" si="1"/>
        <v>32437.258418000005</v>
      </c>
      <c r="E25" s="64">
        <f t="shared" si="1"/>
        <v>7455.491019300001</v>
      </c>
      <c r="F25" s="64">
        <f t="shared" si="1"/>
        <v>9075.02725478003</v>
      </c>
      <c r="G25" s="64">
        <f t="shared" si="1"/>
        <v>4479.0496034689995</v>
      </c>
      <c r="H25" s="64">
        <f t="shared" si="1"/>
        <v>12982.558</v>
      </c>
      <c r="I25" s="64">
        <f t="shared" si="1"/>
        <v>4936.594233999998</v>
      </c>
      <c r="J25" s="64">
        <f t="shared" si="1"/>
        <v>4549.5051741980005</v>
      </c>
      <c r="K25" s="64">
        <f t="shared" si="1"/>
        <v>1723.156127</v>
      </c>
      <c r="L25" s="64">
        <f>SUM(B25:K25)</f>
        <v>96658.41024362703</v>
      </c>
      <c r="M25" s="19"/>
      <c r="N25" s="19"/>
    </row>
    <row r="26" spans="1:12" ht="12.75">
      <c r="A26" s="3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>
      <c r="A27" s="60"/>
      <c r="B27" s="60" t="str">
        <f>LEFT(A4,LEN(A4)-5)</f>
        <v>Enero-Setiembre 2017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9" customHeight="1">
      <c r="A28" s="62"/>
      <c r="B28" s="34"/>
      <c r="C28" s="34"/>
      <c r="D28" s="61"/>
      <c r="E28" s="61"/>
      <c r="F28" s="61"/>
      <c r="G28" s="61"/>
      <c r="H28" s="61"/>
      <c r="I28" s="61"/>
      <c r="J28" s="61"/>
      <c r="K28" s="61"/>
      <c r="L28" s="34"/>
    </row>
    <row r="29" spans="1:23" ht="14.25" customHeight="1">
      <c r="A29" s="42" t="s">
        <v>1</v>
      </c>
      <c r="B29" s="77"/>
      <c r="C29" s="77">
        <v>959.9474574100001</v>
      </c>
      <c r="D29" s="77">
        <v>12869.43865</v>
      </c>
      <c r="E29" s="77">
        <v>807.0396714800004</v>
      </c>
      <c r="F29" s="77">
        <v>180.460566</v>
      </c>
      <c r="G29" s="77">
        <v>186.385691239</v>
      </c>
      <c r="H29" s="77">
        <v>1141.104</v>
      </c>
      <c r="I29" s="77">
        <v>868.5861679999999</v>
      </c>
      <c r="J29" s="77">
        <v>112.74500363999998</v>
      </c>
      <c r="K29" s="77">
        <v>324.562839</v>
      </c>
      <c r="L29" s="77">
        <f>SUM(B29:K29)</f>
        <v>17450.270046769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4.25" customHeight="1">
      <c r="A30" s="42" t="s">
        <v>2</v>
      </c>
      <c r="B30" s="77">
        <v>445.20447112999994</v>
      </c>
      <c r="C30" s="77"/>
      <c r="D30" s="77">
        <v>1105.030294</v>
      </c>
      <c r="E30" s="77">
        <v>261.82252636999993</v>
      </c>
      <c r="F30" s="77">
        <v>115.48191899999999</v>
      </c>
      <c r="G30" s="77">
        <v>28.706032811999997</v>
      </c>
      <c r="H30" s="77">
        <v>144.874</v>
      </c>
      <c r="I30" s="77">
        <v>34.394597000000005</v>
      </c>
      <c r="J30" s="77">
        <v>454.1406079200001</v>
      </c>
      <c r="K30" s="77">
        <v>24.181818</v>
      </c>
      <c r="L30" s="77">
        <f aca="true" t="shared" si="2" ref="L30:L42">SUM(B30:K30)</f>
        <v>2613.836266232</v>
      </c>
      <c r="M30" s="2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4.25" customHeight="1">
      <c r="A31" s="42" t="s">
        <v>3</v>
      </c>
      <c r="B31" s="77">
        <v>6842.56531284</v>
      </c>
      <c r="C31" s="77">
        <v>1042.71389202</v>
      </c>
      <c r="D31" s="77"/>
      <c r="E31" s="77">
        <v>2483.962381059999</v>
      </c>
      <c r="F31" s="77">
        <v>981.919774</v>
      </c>
      <c r="G31" s="77">
        <v>90.33231860800001</v>
      </c>
      <c r="H31" s="77">
        <v>2504.617</v>
      </c>
      <c r="I31" s="77">
        <v>2075.10397</v>
      </c>
      <c r="J31" s="77">
        <v>1163.4118379</v>
      </c>
      <c r="K31" s="77">
        <v>942.590353</v>
      </c>
      <c r="L31" s="77">
        <f t="shared" si="2"/>
        <v>18127.216839427998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4.25" customHeight="1">
      <c r="A32" s="42" t="s">
        <v>4</v>
      </c>
      <c r="B32" s="77">
        <v>1960.3341849500002</v>
      </c>
      <c r="C32" s="77">
        <v>77.73656795</v>
      </c>
      <c r="D32" s="77">
        <v>3807.55823</v>
      </c>
      <c r="E32" s="77"/>
      <c r="F32" s="77">
        <v>778.29351</v>
      </c>
      <c r="G32" s="77">
        <v>900.3019531869999</v>
      </c>
      <c r="H32" s="77">
        <v>1374.929</v>
      </c>
      <c r="I32" s="77">
        <v>477.630007</v>
      </c>
      <c r="J32" s="77">
        <v>805.16576412</v>
      </c>
      <c r="K32" s="77">
        <v>67.651595</v>
      </c>
      <c r="L32" s="77">
        <f t="shared" si="2"/>
        <v>10249.600812206998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4.25" customHeight="1">
      <c r="A33" s="46" t="s">
        <v>5</v>
      </c>
      <c r="B33" s="77">
        <v>418.23423341000006</v>
      </c>
      <c r="C33" s="77">
        <v>422.09797936</v>
      </c>
      <c r="D33" s="77">
        <v>1856.63162</v>
      </c>
      <c r="E33" s="77">
        <v>593.3947843099999</v>
      </c>
      <c r="F33" s="77"/>
      <c r="G33" s="77">
        <v>564.870758185</v>
      </c>
      <c r="H33" s="77">
        <v>2439.297</v>
      </c>
      <c r="I33" s="77">
        <v>5.203657</v>
      </c>
      <c r="J33" s="77">
        <v>489.63126987999993</v>
      </c>
      <c r="K33" s="77">
        <v>16.179437</v>
      </c>
      <c r="L33" s="77">
        <f t="shared" si="2"/>
        <v>6805.540739145001</v>
      </c>
      <c r="M33" s="2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4.25" customHeight="1">
      <c r="A34" s="42" t="s">
        <v>7</v>
      </c>
      <c r="B34" s="77">
        <v>159.48798777000002</v>
      </c>
      <c r="C34" s="77">
        <v>0.80707107</v>
      </c>
      <c r="D34" s="77">
        <v>259.806196</v>
      </c>
      <c r="E34" s="77">
        <v>18.00613582</v>
      </c>
      <c r="F34" s="77">
        <v>25.474588</v>
      </c>
      <c r="G34" s="77">
        <v>11.024882154</v>
      </c>
      <c r="H34" s="77">
        <v>260.985</v>
      </c>
      <c r="I34" s="77">
        <v>0.279719</v>
      </c>
      <c r="J34" s="77">
        <v>7.546097509999998</v>
      </c>
      <c r="K34" s="77">
        <v>44.270386</v>
      </c>
      <c r="L34" s="77">
        <f t="shared" si="2"/>
        <v>787.688063324</v>
      </c>
      <c r="M34" s="2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4.25" customHeight="1">
      <c r="A35" s="42" t="s">
        <v>16</v>
      </c>
      <c r="B35" s="77">
        <v>251.23411963</v>
      </c>
      <c r="C35" s="77">
        <v>58.71815334</v>
      </c>
      <c r="D35" s="77">
        <v>611.0051679999999</v>
      </c>
      <c r="E35" s="77">
        <v>396.0888638000001</v>
      </c>
      <c r="F35" s="77">
        <v>1023.175225</v>
      </c>
      <c r="G35" s="77"/>
      <c r="H35" s="77">
        <v>438.731</v>
      </c>
      <c r="I35" s="77">
        <v>49.093454</v>
      </c>
      <c r="J35" s="77">
        <v>591.6117280699999</v>
      </c>
      <c r="K35" s="77">
        <v>9.396535</v>
      </c>
      <c r="L35" s="77">
        <f t="shared" si="2"/>
        <v>3429.05424684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4.25" customHeight="1">
      <c r="A36" s="42" t="s">
        <v>8</v>
      </c>
      <c r="B36" s="77">
        <v>506.00256149</v>
      </c>
      <c r="C36" s="77">
        <v>20.815287400000003</v>
      </c>
      <c r="D36" s="77">
        <v>3379.99638</v>
      </c>
      <c r="E36" s="77">
        <v>919.09403298</v>
      </c>
      <c r="F36" s="77">
        <v>1007.066409</v>
      </c>
      <c r="G36" s="77">
        <v>95.429697185</v>
      </c>
      <c r="H36" s="77"/>
      <c r="I36" s="77">
        <v>61.545451</v>
      </c>
      <c r="J36" s="77">
        <v>300.79478226000003</v>
      </c>
      <c r="K36" s="77">
        <v>147.086456</v>
      </c>
      <c r="L36" s="77">
        <f t="shared" si="2"/>
        <v>6437.831057314999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4.25" customHeight="1">
      <c r="A37" s="78" t="s">
        <v>64</v>
      </c>
      <c r="B37" s="77">
        <v>105.84194054</v>
      </c>
      <c r="C37" s="77">
        <v>5.403614220000001</v>
      </c>
      <c r="D37" s="77">
        <v>397.888404</v>
      </c>
      <c r="E37" s="77">
        <v>212.73628993999995</v>
      </c>
      <c r="F37" s="77">
        <v>1820.125957</v>
      </c>
      <c r="G37" s="77">
        <v>628.182744654</v>
      </c>
      <c r="H37" s="77">
        <v>684.656</v>
      </c>
      <c r="I37" s="77">
        <v>1.4857550000000002</v>
      </c>
      <c r="J37" s="77">
        <v>689.82206227</v>
      </c>
      <c r="K37" s="77">
        <v>5.411325</v>
      </c>
      <c r="L37" s="77">
        <f t="shared" si="2"/>
        <v>4551.554092624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4.25" customHeight="1">
      <c r="A38" s="42" t="s">
        <v>9</v>
      </c>
      <c r="B38" s="77">
        <v>822.4309734000001</v>
      </c>
      <c r="C38" s="77">
        <v>40.59606564</v>
      </c>
      <c r="D38" s="77">
        <v>1940.800301</v>
      </c>
      <c r="E38" s="77">
        <v>103.73766389000001</v>
      </c>
      <c r="F38" s="77">
        <v>14.906889</v>
      </c>
      <c r="G38" s="77">
        <v>4.68814192</v>
      </c>
      <c r="H38" s="77">
        <v>82.853</v>
      </c>
      <c r="I38" s="77"/>
      <c r="J38" s="77">
        <v>9.28855645</v>
      </c>
      <c r="K38" s="77">
        <v>90.597803</v>
      </c>
      <c r="L38" s="77">
        <f t="shared" si="2"/>
        <v>3109.8993943000005</v>
      </c>
      <c r="M38" s="2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4.25" customHeight="1">
      <c r="A39" s="42" t="s">
        <v>10</v>
      </c>
      <c r="B39" s="77">
        <v>809.1002453799999</v>
      </c>
      <c r="C39" s="77">
        <v>226.98575535</v>
      </c>
      <c r="D39" s="77">
        <v>1674.602489</v>
      </c>
      <c r="E39" s="77">
        <v>1212.5419774900001</v>
      </c>
      <c r="F39" s="77">
        <v>798.5416230000001</v>
      </c>
      <c r="G39" s="77">
        <v>824.7929890800001</v>
      </c>
      <c r="H39" s="77">
        <v>1140.272</v>
      </c>
      <c r="I39" s="77">
        <v>95.601322</v>
      </c>
      <c r="J39" s="77"/>
      <c r="K39" s="77">
        <v>100.103995</v>
      </c>
      <c r="L39" s="77">
        <f t="shared" si="2"/>
        <v>6882.542396300001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4.25" customHeight="1">
      <c r="A40" s="42" t="s">
        <v>11</v>
      </c>
      <c r="B40" s="77">
        <v>906.3186903300001</v>
      </c>
      <c r="C40" s="77">
        <v>6.56950972</v>
      </c>
      <c r="D40" s="77">
        <v>1768.534774</v>
      </c>
      <c r="E40" s="77">
        <v>92.89421868999999</v>
      </c>
      <c r="F40" s="77">
        <v>21.937904</v>
      </c>
      <c r="G40" s="77">
        <v>18.706303990000002</v>
      </c>
      <c r="H40" s="77">
        <v>86.896</v>
      </c>
      <c r="I40" s="77">
        <v>169.111525</v>
      </c>
      <c r="J40" s="77">
        <v>31.514459970000004</v>
      </c>
      <c r="K40" s="77"/>
      <c r="L40" s="77">
        <f t="shared" si="2"/>
        <v>3102.4833857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4.25" customHeight="1">
      <c r="A41" s="42" t="s">
        <v>12</v>
      </c>
      <c r="B41" s="77">
        <v>213.00782088</v>
      </c>
      <c r="C41" s="77">
        <v>0.87384011</v>
      </c>
      <c r="D41" s="77">
        <v>363.25815600000004</v>
      </c>
      <c r="E41" s="77">
        <v>46.74121455</v>
      </c>
      <c r="F41" s="77">
        <v>246.09242999999998</v>
      </c>
      <c r="G41" s="77">
        <v>41.937644539000004</v>
      </c>
      <c r="H41" s="77">
        <v>873.336</v>
      </c>
      <c r="I41" s="77">
        <v>2.319919</v>
      </c>
      <c r="J41" s="77">
        <v>38.39543271000001</v>
      </c>
      <c r="K41" s="77">
        <v>16.22642</v>
      </c>
      <c r="L41" s="77">
        <f t="shared" si="2"/>
        <v>1842.188877789</v>
      </c>
      <c r="M41" s="2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13" s="3" customFormat="1" ht="15" customHeight="1">
      <c r="A42" s="50" t="s">
        <v>29</v>
      </c>
      <c r="B42" s="64">
        <f>SUM(B29:B41)</f>
        <v>13439.76254175</v>
      </c>
      <c r="C42" s="64">
        <f aca="true" t="shared" si="3" ref="C42:K42">SUM(C29:C41)</f>
        <v>2863.2651935899994</v>
      </c>
      <c r="D42" s="64">
        <f t="shared" si="3"/>
        <v>30034.550662</v>
      </c>
      <c r="E42" s="64">
        <f t="shared" si="3"/>
        <v>7148.059760379999</v>
      </c>
      <c r="F42" s="64">
        <f t="shared" si="3"/>
        <v>7013.476794</v>
      </c>
      <c r="G42" s="64">
        <f t="shared" si="3"/>
        <v>3395.3591575529995</v>
      </c>
      <c r="H42" s="64">
        <f t="shared" si="3"/>
        <v>11172.55</v>
      </c>
      <c r="I42" s="64">
        <f>SUM(I29:I41)</f>
        <v>3840.355544</v>
      </c>
      <c r="J42" s="64">
        <f t="shared" si="3"/>
        <v>4694.067602699999</v>
      </c>
      <c r="K42" s="64">
        <f t="shared" si="3"/>
        <v>1788.2589619999999</v>
      </c>
      <c r="L42" s="64">
        <f t="shared" si="2"/>
        <v>85389.706217973</v>
      </c>
      <c r="M42" s="9"/>
    </row>
    <row r="43" spans="1:12" ht="9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5">
      <c r="A44" s="60"/>
      <c r="B44" s="60" t="str">
        <f>+CONCATENATE("Crecimiento ",RIGHT(A4,4),"/",RIGHT(B27,4))</f>
        <v>Crecimiento 2018/2017</v>
      </c>
      <c r="C44" s="60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9" customHeight="1">
      <c r="A45" s="62"/>
      <c r="B45" s="34"/>
      <c r="C45" s="34"/>
      <c r="D45" s="61"/>
      <c r="E45" s="61"/>
      <c r="F45" s="61"/>
      <c r="G45" s="61"/>
      <c r="H45" s="61"/>
      <c r="I45" s="61"/>
      <c r="J45" s="61"/>
      <c r="K45" s="61"/>
      <c r="L45" s="34"/>
    </row>
    <row r="46" spans="1:18" ht="14.25" customHeight="1">
      <c r="A46" s="42" t="s">
        <v>1</v>
      </c>
      <c r="B46" s="65"/>
      <c r="C46" s="65">
        <f aca="true" t="shared" si="4" ref="C46:L46">+(C12/C29-1)*100</f>
        <v>23.12335718132892</v>
      </c>
      <c r="D46" s="65">
        <f t="shared" si="4"/>
        <v>-4.601611275407103</v>
      </c>
      <c r="E46" s="65">
        <f t="shared" si="4"/>
        <v>-8.791836800275387</v>
      </c>
      <c r="F46" s="65">
        <f>+(F12/F29-1)*100</f>
        <v>31.997547236995793</v>
      </c>
      <c r="G46" s="65">
        <f t="shared" si="4"/>
        <v>-0.16654541394058864</v>
      </c>
      <c r="H46" s="65">
        <f aca="true" t="shared" si="5" ref="H46:J52">(H12/H29-1)*100</f>
        <v>-7.053695368695578</v>
      </c>
      <c r="I46" s="65">
        <f t="shared" si="5"/>
        <v>125.78926135973192</v>
      </c>
      <c r="J46" s="65">
        <f t="shared" si="5"/>
        <v>28.61589440363783</v>
      </c>
      <c r="K46" s="65">
        <f aca="true" t="shared" si="6" ref="K46:K56">+(K12/K29-1)*100</f>
        <v>-1.655087506798647</v>
      </c>
      <c r="L46" s="65">
        <f t="shared" si="4"/>
        <v>3.754891941270122</v>
      </c>
      <c r="M46" s="14"/>
      <c r="O46" s="30"/>
      <c r="P46" s="30"/>
      <c r="R46" s="14"/>
    </row>
    <row r="47" spans="1:18" ht="14.25" customHeight="1">
      <c r="A47" s="42" t="s">
        <v>2</v>
      </c>
      <c r="B47" s="65">
        <f aca="true" t="shared" si="7" ref="B47:B59">+(B13/B30-1)*100</f>
        <v>2.0266126139971696</v>
      </c>
      <c r="C47" s="65"/>
      <c r="D47" s="65">
        <f>+(D13/D30-1)*100</f>
        <v>-5.604016770964638</v>
      </c>
      <c r="E47" s="65">
        <f>+(E13/E30-1)*100</f>
        <v>-9.859097613901035</v>
      </c>
      <c r="F47" s="65">
        <f>+(F13/F30-1)*100</f>
        <v>-10.389831329352806</v>
      </c>
      <c r="G47" s="65">
        <f>+(G13/G30-1)*100</f>
        <v>-11.52916160054167</v>
      </c>
      <c r="H47" s="65">
        <f t="shared" si="5"/>
        <v>-17.522812927095266</v>
      </c>
      <c r="I47" s="65">
        <f t="shared" si="5"/>
        <v>21.743394754705214</v>
      </c>
      <c r="J47" s="65">
        <f t="shared" si="5"/>
        <v>4.310325995214259</v>
      </c>
      <c r="K47" s="65">
        <f t="shared" si="6"/>
        <v>71.89984640526201</v>
      </c>
      <c r="L47" s="65">
        <f aca="true" t="shared" si="8" ref="L47:L59">+(L13/L30-1)*100</f>
        <v>-2.8682213297956394</v>
      </c>
      <c r="M47" s="14"/>
      <c r="O47" s="30"/>
      <c r="P47" s="30"/>
      <c r="R47" s="14"/>
    </row>
    <row r="48" spans="1:18" ht="14.25" customHeight="1">
      <c r="A48" s="42" t="s">
        <v>3</v>
      </c>
      <c r="B48" s="65">
        <f t="shared" si="7"/>
        <v>21.202522171437586</v>
      </c>
      <c r="C48" s="65">
        <f aca="true" t="shared" si="9" ref="C48:C59">+(C14/C31-1)*100</f>
        <v>22.997883153301313</v>
      </c>
      <c r="D48" s="65"/>
      <c r="E48" s="65">
        <f>+(E14/E31-1)*100</f>
        <v>4.615841275787513</v>
      </c>
      <c r="F48" s="65">
        <f>+(F14/F31-1)*100</f>
        <v>24.160503298918524</v>
      </c>
      <c r="G48" s="65">
        <f>+(G14/G31-1)*100</f>
        <v>-7.146966043256475</v>
      </c>
      <c r="H48" s="65">
        <f t="shared" si="5"/>
        <v>36.939060942251835</v>
      </c>
      <c r="I48" s="65">
        <f t="shared" si="5"/>
        <v>1.8185546625887783</v>
      </c>
      <c r="J48" s="65">
        <f t="shared" si="5"/>
        <v>8.545476988566246</v>
      </c>
      <c r="K48" s="65">
        <f t="shared" si="6"/>
        <v>-9.926135006815628</v>
      </c>
      <c r="L48" s="65">
        <f t="shared" si="8"/>
        <v>16.57623603601037</v>
      </c>
      <c r="M48" s="14"/>
      <c r="O48" s="30"/>
      <c r="P48" s="30"/>
      <c r="R48" s="14"/>
    </row>
    <row r="49" spans="1:18" ht="14.25" customHeight="1">
      <c r="A49" s="42" t="s">
        <v>4</v>
      </c>
      <c r="B49" s="65">
        <f t="shared" si="7"/>
        <v>11.832873590678927</v>
      </c>
      <c r="C49" s="65">
        <f t="shared" si="9"/>
        <v>26.914618411578605</v>
      </c>
      <c r="D49" s="65">
        <f aca="true" t="shared" si="10" ref="D49:D59">+(D15/D32-1)*100</f>
        <v>21.870625757967723</v>
      </c>
      <c r="E49" s="65"/>
      <c r="F49" s="65">
        <f>+(F15/F32-1)*100</f>
        <v>5.104775970700137</v>
      </c>
      <c r="G49" s="65">
        <f>+(G15/G32-1)*100</f>
        <v>22.428031226103506</v>
      </c>
      <c r="H49" s="65">
        <f t="shared" si="5"/>
        <v>18.45477111909051</v>
      </c>
      <c r="I49" s="65">
        <f t="shared" si="5"/>
        <v>-8.95112877612817</v>
      </c>
      <c r="J49" s="65">
        <f t="shared" si="5"/>
        <v>9.789375780792975</v>
      </c>
      <c r="K49" s="65">
        <f t="shared" si="6"/>
        <v>7.279204577512188</v>
      </c>
      <c r="L49" s="65">
        <f t="shared" si="8"/>
        <v>15.825057716747715</v>
      </c>
      <c r="M49" s="4"/>
      <c r="O49" s="30"/>
      <c r="P49" s="30"/>
      <c r="R49" s="14"/>
    </row>
    <row r="50" spans="1:18" ht="14.25" customHeight="1">
      <c r="A50" s="46" t="s">
        <v>5</v>
      </c>
      <c r="B50" s="65">
        <f t="shared" si="7"/>
        <v>6.408997269652739</v>
      </c>
      <c r="C50" s="65">
        <f t="shared" si="9"/>
        <v>2.2137483017966586</v>
      </c>
      <c r="D50" s="65">
        <f t="shared" si="10"/>
        <v>6.610949726257465</v>
      </c>
      <c r="E50" s="65">
        <f aca="true" t="shared" si="11" ref="E50:E59">+(E16/E33-1)*100</f>
        <v>1.138943131739656</v>
      </c>
      <c r="F50" s="65"/>
      <c r="G50" s="65">
        <f>+(G16/G33-1)*100</f>
        <v>13.368640471254123</v>
      </c>
      <c r="H50" s="65">
        <f t="shared" si="5"/>
        <v>12.013707227943149</v>
      </c>
      <c r="I50" s="65">
        <f t="shared" si="5"/>
        <v>47.23157195026499</v>
      </c>
      <c r="J50" s="65">
        <f t="shared" si="5"/>
        <v>12.546894314175706</v>
      </c>
      <c r="K50" s="65">
        <f t="shared" si="6"/>
        <v>3.8496951408136137</v>
      </c>
      <c r="L50" s="65">
        <f t="shared" si="8"/>
        <v>8.797653695556583</v>
      </c>
      <c r="M50" s="4"/>
      <c r="O50" s="30"/>
      <c r="P50" s="30"/>
      <c r="R50" s="14"/>
    </row>
    <row r="51" spans="1:18" ht="14.25" customHeight="1">
      <c r="A51" s="42" t="s">
        <v>7</v>
      </c>
      <c r="B51" s="65">
        <f t="shared" si="7"/>
        <v>33.94866037063675</v>
      </c>
      <c r="C51" s="65">
        <f t="shared" si="9"/>
        <v>-61.426288021945815</v>
      </c>
      <c r="D51" s="65">
        <f t="shared" si="10"/>
        <v>1.2714816085448444</v>
      </c>
      <c r="E51" s="65">
        <f t="shared" si="11"/>
        <v>35.274660723957616</v>
      </c>
      <c r="F51" s="65">
        <f aca="true" t="shared" si="12" ref="F51:F59">+(F17/F34-1)*100</f>
        <v>50.89538947597485</v>
      </c>
      <c r="G51" s="65">
        <f>+(G17/G34-1)*100</f>
        <v>24.49341838107779</v>
      </c>
      <c r="H51" s="65">
        <f t="shared" si="5"/>
        <v>17.478015977929772</v>
      </c>
      <c r="I51" s="65">
        <f t="shared" si="5"/>
        <v>570.1260908268655</v>
      </c>
      <c r="J51" s="65">
        <f t="shared" si="5"/>
        <v>-7.607227990882393</v>
      </c>
      <c r="K51" s="65">
        <f t="shared" si="6"/>
        <v>-2.8998730663879924</v>
      </c>
      <c r="L51" s="65">
        <f t="shared" si="8"/>
        <v>15.78301831125537</v>
      </c>
      <c r="M51" s="4"/>
      <c r="R51" s="14"/>
    </row>
    <row r="52" spans="1:18" ht="14.25" customHeight="1">
      <c r="A52" s="42" t="s">
        <v>16</v>
      </c>
      <c r="B52" s="65">
        <f t="shared" si="7"/>
        <v>29.636371214090886</v>
      </c>
      <c r="C52" s="65">
        <f t="shared" si="9"/>
        <v>58.00072421010507</v>
      </c>
      <c r="D52" s="65">
        <f t="shared" si="10"/>
        <v>2.556307674307612</v>
      </c>
      <c r="E52" s="65">
        <f t="shared" si="11"/>
        <v>-0.3255385565828939</v>
      </c>
      <c r="F52" s="65">
        <f t="shared" si="12"/>
        <v>28.20422873316013</v>
      </c>
      <c r="G52" s="65"/>
      <c r="H52" s="65">
        <f t="shared" si="5"/>
        <v>22.377493270363846</v>
      </c>
      <c r="I52" s="65">
        <f t="shared" si="5"/>
        <v>-11.55009790103585</v>
      </c>
      <c r="J52" s="65">
        <f t="shared" si="5"/>
        <v>9.375289329868952</v>
      </c>
      <c r="K52" s="65">
        <f t="shared" si="6"/>
        <v>-12.076877274442122</v>
      </c>
      <c r="L52" s="65">
        <f t="shared" si="8"/>
        <v>16.280268037476574</v>
      </c>
      <c r="M52" s="4"/>
      <c r="O52" s="30"/>
      <c r="P52" s="30"/>
      <c r="R52" s="14"/>
    </row>
    <row r="53" spans="1:18" ht="14.25" customHeight="1">
      <c r="A53" s="42" t="s">
        <v>8</v>
      </c>
      <c r="B53" s="65">
        <f t="shared" si="7"/>
        <v>2.7570002074536193</v>
      </c>
      <c r="C53" s="65">
        <f t="shared" si="9"/>
        <v>-25.698725783627673</v>
      </c>
      <c r="D53" s="65">
        <f t="shared" si="10"/>
        <v>-2.3159654981642297</v>
      </c>
      <c r="E53" s="65">
        <f t="shared" si="11"/>
        <v>13.464154286669473</v>
      </c>
      <c r="F53" s="65">
        <f t="shared" si="12"/>
        <v>21.889217867855983</v>
      </c>
      <c r="G53" s="65">
        <f aca="true" t="shared" si="13" ref="G53:H59">+(G19/G36-1)*100</f>
        <v>17.5589229121371</v>
      </c>
      <c r="H53" s="65"/>
      <c r="I53" s="65">
        <f>(I19/I36-1)*100</f>
        <v>-59.042383164923116</v>
      </c>
      <c r="J53" s="65">
        <f>(J19/J36-1)*100</f>
        <v>8.4496510823884</v>
      </c>
      <c r="K53" s="65">
        <f t="shared" si="6"/>
        <v>-0.5407329958374896</v>
      </c>
      <c r="L53" s="65">
        <f t="shared" si="8"/>
        <v>4.342272499390432</v>
      </c>
      <c r="M53" s="4"/>
      <c r="O53" s="30"/>
      <c r="P53" s="30"/>
      <c r="R53" s="14"/>
    </row>
    <row r="54" spans="1:18" ht="14.25" customHeight="1">
      <c r="A54" s="78" t="s">
        <v>64</v>
      </c>
      <c r="B54" s="65">
        <f t="shared" si="7"/>
        <v>8.09581840268856</v>
      </c>
      <c r="C54" s="65">
        <f t="shared" si="9"/>
        <v>-12.07425906877565</v>
      </c>
      <c r="D54" s="65">
        <f t="shared" si="10"/>
        <v>344.1139222041766</v>
      </c>
      <c r="E54" s="65">
        <f t="shared" si="11"/>
        <v>-14.319480168894373</v>
      </c>
      <c r="F54" s="65">
        <f t="shared" si="12"/>
        <v>60.05739782271577</v>
      </c>
      <c r="G54" s="65">
        <f t="shared" si="13"/>
        <v>56.567910818964776</v>
      </c>
      <c r="H54" s="65">
        <f t="shared" si="13"/>
        <v>22.691687504381775</v>
      </c>
      <c r="I54" s="65">
        <f>(I20/I37-1)*100</f>
        <v>886.7293732815973</v>
      </c>
      <c r="J54" s="65">
        <f>(J20/J37-1)*100</f>
        <v>-73.43960625149055</v>
      </c>
      <c r="K54" s="65">
        <f t="shared" si="6"/>
        <v>24.09927328334558</v>
      </c>
      <c r="L54" s="65">
        <f t="shared" si="8"/>
        <v>54.01120558652415</v>
      </c>
      <c r="M54" s="4"/>
      <c r="O54" s="30"/>
      <c r="P54" s="30"/>
      <c r="R54" s="14"/>
    </row>
    <row r="55" spans="1:18" ht="14.25" customHeight="1">
      <c r="A55" s="42" t="s">
        <v>9</v>
      </c>
      <c r="B55" s="65">
        <f t="shared" si="7"/>
        <v>12.743705648233771</v>
      </c>
      <c r="C55" s="65">
        <f t="shared" si="9"/>
        <v>0.7626594230721206</v>
      </c>
      <c r="D55" s="65">
        <f t="shared" si="10"/>
        <v>11.863079415299405</v>
      </c>
      <c r="E55" s="65">
        <f t="shared" si="11"/>
        <v>1.7248523563218932</v>
      </c>
      <c r="F55" s="65">
        <f t="shared" si="12"/>
        <v>27.63499741629527</v>
      </c>
      <c r="G55" s="65">
        <f t="shared" si="13"/>
        <v>43.00507886501865</v>
      </c>
      <c r="H55" s="65">
        <f>(H21/H38-1)*100</f>
        <v>34.663802155625035</v>
      </c>
      <c r="I55" s="65"/>
      <c r="J55" s="65">
        <f>(J21/J38-1)*100</f>
        <v>14.986629983822763</v>
      </c>
      <c r="K55" s="65">
        <f t="shared" si="6"/>
        <v>14.100892711493241</v>
      </c>
      <c r="L55" s="65">
        <f t="shared" si="8"/>
        <v>12.417398243936484</v>
      </c>
      <c r="M55" s="4"/>
      <c r="O55" s="30"/>
      <c r="P55" s="30"/>
      <c r="R55" s="14"/>
    </row>
    <row r="56" spans="1:18" ht="14.25" customHeight="1">
      <c r="A56" s="42" t="s">
        <v>10</v>
      </c>
      <c r="B56" s="65">
        <f t="shared" si="7"/>
        <v>4.407371295908069</v>
      </c>
      <c r="C56" s="65">
        <f t="shared" si="9"/>
        <v>22.72121440857633</v>
      </c>
      <c r="D56" s="65">
        <f t="shared" si="10"/>
        <v>-6.481506489627586</v>
      </c>
      <c r="E56" s="65">
        <f t="shared" si="11"/>
        <v>14.608815995523816</v>
      </c>
      <c r="F56" s="65">
        <f t="shared" si="12"/>
        <v>13.88014504285855</v>
      </c>
      <c r="G56" s="65">
        <f t="shared" si="13"/>
        <v>54.96736171335543</v>
      </c>
      <c r="H56" s="65">
        <f>(H22/H39-1)*100</f>
        <v>10.84627176673636</v>
      </c>
      <c r="I56" s="65">
        <f>(I22/I39-1)*100</f>
        <v>-3.7356627767134665</v>
      </c>
      <c r="J56" s="65"/>
      <c r="K56" s="65">
        <f t="shared" si="6"/>
        <v>-2.9078220105001717</v>
      </c>
      <c r="L56" s="65">
        <f t="shared" si="8"/>
        <v>12.164589383773139</v>
      </c>
      <c r="M56" s="4"/>
      <c r="O56" s="30"/>
      <c r="P56" s="30"/>
      <c r="R56" s="14"/>
    </row>
    <row r="57" spans="1:18" ht="14.25" customHeight="1">
      <c r="A57" s="42" t="s">
        <v>11</v>
      </c>
      <c r="B57" s="65">
        <f t="shared" si="7"/>
        <v>4.566167615381667</v>
      </c>
      <c r="C57" s="65">
        <f t="shared" si="9"/>
        <v>12.212758397440936</v>
      </c>
      <c r="D57" s="65">
        <f t="shared" si="10"/>
        <v>32.53188964437068</v>
      </c>
      <c r="E57" s="65">
        <f t="shared" si="11"/>
        <v>0.4145731084570503</v>
      </c>
      <c r="F57" s="65">
        <f t="shared" si="12"/>
        <v>113.57724411593759</v>
      </c>
      <c r="G57" s="65">
        <f t="shared" si="13"/>
        <v>1.8333000478519157</v>
      </c>
      <c r="H57" s="65">
        <f>(H23/H40-1)*100</f>
        <v>40.821211563248006</v>
      </c>
      <c r="I57" s="65">
        <f>(I23/I40-1)*100</f>
        <v>7.917669123970117</v>
      </c>
      <c r="J57" s="65">
        <f>(J23/J40-1)*100</f>
        <v>20.852242501555395</v>
      </c>
      <c r="K57" s="65"/>
      <c r="L57" s="65">
        <f t="shared" si="8"/>
        <v>22.51750386886848</v>
      </c>
      <c r="M57" s="4"/>
      <c r="O57" s="30"/>
      <c r="P57" s="30"/>
      <c r="R57" s="14"/>
    </row>
    <row r="58" spans="1:18" ht="14.25" customHeight="1">
      <c r="A58" s="42" t="s">
        <v>12</v>
      </c>
      <c r="B58" s="65">
        <f t="shared" si="7"/>
        <v>43.58267341850293</v>
      </c>
      <c r="C58" s="65">
        <f t="shared" si="9"/>
        <v>7.120642470852023</v>
      </c>
      <c r="D58" s="65">
        <f t="shared" si="10"/>
        <v>26.01130557960547</v>
      </c>
      <c r="E58" s="65">
        <f t="shared" si="11"/>
        <v>10.962202756881489</v>
      </c>
      <c r="F58" s="65">
        <f t="shared" si="12"/>
        <v>-6.558127935914304</v>
      </c>
      <c r="G58" s="65">
        <f t="shared" si="13"/>
        <v>-33.86402861942576</v>
      </c>
      <c r="H58" s="65">
        <f>(H24/H41-1)*100</f>
        <v>-4.936129966015379</v>
      </c>
      <c r="I58" s="65">
        <f>(I24/I41-1)*100</f>
        <v>696.1940481542675</v>
      </c>
      <c r="J58" s="65">
        <f>(J24/J41-1)*100</f>
        <v>-46.20849162973272</v>
      </c>
      <c r="K58" s="65">
        <f>+(K24/K41-1)*100</f>
        <v>18.138954864967126</v>
      </c>
      <c r="L58" s="65">
        <f t="shared" si="8"/>
        <v>6.536324340179389</v>
      </c>
      <c r="M58" s="4"/>
      <c r="O58" s="30"/>
      <c r="P58" s="30"/>
      <c r="R58" s="14"/>
    </row>
    <row r="59" spans="1:18" s="3" customFormat="1" ht="15" customHeight="1">
      <c r="A59" s="50" t="s">
        <v>29</v>
      </c>
      <c r="B59" s="66">
        <f t="shared" si="7"/>
        <v>15.955596089875357</v>
      </c>
      <c r="C59" s="66">
        <f t="shared" si="9"/>
        <v>19.98936222258836</v>
      </c>
      <c r="D59" s="66">
        <f t="shared" si="10"/>
        <v>7.999812559339969</v>
      </c>
      <c r="E59" s="66">
        <f t="shared" si="11"/>
        <v>4.300904989966936</v>
      </c>
      <c r="F59" s="66">
        <f t="shared" si="12"/>
        <v>29.39412963544241</v>
      </c>
      <c r="G59" s="66">
        <f t="shared" si="13"/>
        <v>31.916813380561628</v>
      </c>
      <c r="H59" s="66">
        <f>(H25/H42-1)*100</f>
        <v>16.200491382898274</v>
      </c>
      <c r="I59" s="66">
        <f>(I25/I42-1)*100</f>
        <v>28.54523956024626</v>
      </c>
      <c r="J59" s="66">
        <f>(J25/J42-1)*100</f>
        <v>-3.0796835652483368</v>
      </c>
      <c r="K59" s="66">
        <f>+(K25/K42-1)*100</f>
        <v>-3.6405708783468604</v>
      </c>
      <c r="L59" s="66">
        <f t="shared" si="8"/>
        <v>13.19679446710893</v>
      </c>
      <c r="R59" s="31"/>
    </row>
    <row r="60" spans="1:12" ht="10.5" customHeight="1" thickBot="1">
      <c r="A60" s="58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2.2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s="11" customFormat="1" ht="12">
      <c r="A62" s="55" t="s">
        <v>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</sheetData>
  <sheetProtection selectLockedCells="1"/>
  <mergeCells count="1">
    <mergeCell ref="A7:A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O5" sqref="O5"/>
    </sheetView>
  </sheetViews>
  <sheetFormatPr defaultColWidth="11.421875" defaultRowHeight="12.75"/>
  <cols>
    <col min="1" max="1" width="10.00390625" style="0" customWidth="1"/>
    <col min="2" max="11" width="8.421875" style="0" customWidth="1"/>
    <col min="12" max="12" width="9.140625" style="0" customWidth="1"/>
    <col min="14" max="14" width="24.28125" style="0" customWidth="1"/>
    <col min="15" max="15" width="11.57421875" style="0" bestFit="1" customWidth="1"/>
  </cols>
  <sheetData>
    <row r="1" spans="1:12" ht="12.75">
      <c r="A1" s="35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5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6" t="str">
        <f>+Exp!A4</f>
        <v>Enero-Setiembre 2017-2018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 ht="12.75">
      <c r="A5" s="36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25"/>
    </row>
    <row r="6" spans="1:12" ht="7.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customHeight="1" thickBot="1">
      <c r="A7" s="101" t="s">
        <v>0</v>
      </c>
      <c r="B7" s="86" t="s">
        <v>26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15" customHeight="1" thickBot="1">
      <c r="A8" s="102"/>
      <c r="B8" s="86" t="s">
        <v>30</v>
      </c>
      <c r="C8" s="86" t="s">
        <v>31</v>
      </c>
      <c r="D8" s="86" t="s">
        <v>32</v>
      </c>
      <c r="E8" s="87" t="s">
        <v>33</v>
      </c>
      <c r="F8" s="86" t="s">
        <v>40</v>
      </c>
      <c r="G8" s="86" t="s">
        <v>34</v>
      </c>
      <c r="H8" s="86" t="s">
        <v>35</v>
      </c>
      <c r="I8" s="86" t="s">
        <v>41</v>
      </c>
      <c r="J8" s="86" t="s">
        <v>37</v>
      </c>
      <c r="K8" s="86" t="s">
        <v>38</v>
      </c>
      <c r="L8" s="86" t="s">
        <v>18</v>
      </c>
    </row>
    <row r="9" spans="1:12" ht="9" customHeight="1">
      <c r="A9" s="5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">
      <c r="A10" s="60"/>
      <c r="B10" s="60" t="str">
        <f>+Exp!B10</f>
        <v>Enero-Setiembre 2018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9" customHeight="1">
      <c r="A11" s="6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22" s="5" customFormat="1" ht="14.25" customHeight="1">
      <c r="A12" s="42" t="s">
        <v>1</v>
      </c>
      <c r="B12" s="77"/>
      <c r="C12" s="77">
        <v>774.257508</v>
      </c>
      <c r="D12" s="77">
        <v>8509.554512</v>
      </c>
      <c r="E12" s="77">
        <v>2410.157862659999</v>
      </c>
      <c r="F12" s="77">
        <v>525.4819695899992</v>
      </c>
      <c r="G12" s="77">
        <v>340.0363471</v>
      </c>
      <c r="H12" s="77">
        <v>586.678</v>
      </c>
      <c r="I12" s="77">
        <v>1043.86228</v>
      </c>
      <c r="J12" s="77">
        <v>913.5179786129999</v>
      </c>
      <c r="K12" s="77">
        <v>838.592741</v>
      </c>
      <c r="L12" s="77">
        <f aca="true" t="shared" si="0" ref="L12:L25">SUM(B12:K12)</f>
        <v>15942.139198962997</v>
      </c>
      <c r="N12" s="11"/>
      <c r="O12" s="14"/>
      <c r="P12" s="8"/>
      <c r="Q12" s="14"/>
      <c r="R12" s="14"/>
      <c r="S12" s="14"/>
      <c r="T12" s="14"/>
      <c r="U12" s="14"/>
      <c r="V12" s="14"/>
    </row>
    <row r="13" spans="1:22" s="5" customFormat="1" ht="14.25" customHeight="1">
      <c r="A13" s="42" t="s">
        <v>2</v>
      </c>
      <c r="B13" s="77">
        <v>1175.21804798</v>
      </c>
      <c r="C13" s="77"/>
      <c r="D13" s="77">
        <v>1274.826903</v>
      </c>
      <c r="E13" s="77">
        <v>99.49528373000001</v>
      </c>
      <c r="F13" s="77">
        <v>241.58770388999974</v>
      </c>
      <c r="G13" s="77">
        <v>178.14355268300002</v>
      </c>
      <c r="H13" s="77">
        <v>20.433</v>
      </c>
      <c r="I13" s="77">
        <v>37.710049</v>
      </c>
      <c r="J13" s="77">
        <v>337.058013016</v>
      </c>
      <c r="K13" s="77">
        <v>8.08038</v>
      </c>
      <c r="L13" s="77">
        <f t="shared" si="0"/>
        <v>3372.552933299</v>
      </c>
      <c r="N13" s="11"/>
      <c r="O13" s="14"/>
      <c r="P13" s="8"/>
      <c r="Q13" s="14"/>
      <c r="R13" s="14"/>
      <c r="S13" s="14"/>
      <c r="T13" s="14"/>
      <c r="U13" s="14"/>
      <c r="V13" s="14"/>
    </row>
    <row r="14" spans="1:22" s="5" customFormat="1" ht="14.25" customHeight="1">
      <c r="A14" s="42" t="s">
        <v>3</v>
      </c>
      <c r="B14" s="77">
        <v>12990.28891297</v>
      </c>
      <c r="C14" s="77">
        <v>1160.9933259999998</v>
      </c>
      <c r="D14" s="77"/>
      <c r="E14" s="77">
        <v>5057.208696809998</v>
      </c>
      <c r="F14" s="77">
        <v>2066.3289782699944</v>
      </c>
      <c r="G14" s="77">
        <v>716.796365537</v>
      </c>
      <c r="H14" s="77">
        <v>4856.84</v>
      </c>
      <c r="I14" s="77">
        <v>2215.805607</v>
      </c>
      <c r="J14" s="77">
        <v>1733.203111109</v>
      </c>
      <c r="K14" s="77">
        <v>1224.2351</v>
      </c>
      <c r="L14" s="77">
        <f t="shared" si="0"/>
        <v>32021.700097695993</v>
      </c>
      <c r="N14" s="11"/>
      <c r="O14" s="14"/>
      <c r="P14" s="8"/>
      <c r="Q14" s="14"/>
      <c r="R14" s="14"/>
      <c r="S14" s="14"/>
      <c r="T14" s="14"/>
      <c r="U14" s="14"/>
      <c r="V14" s="14"/>
    </row>
    <row r="15" spans="1:22" s="5" customFormat="1" ht="14.25" customHeight="1">
      <c r="A15" s="42" t="s">
        <v>4</v>
      </c>
      <c r="B15" s="77">
        <v>568.86043418</v>
      </c>
      <c r="C15" s="77">
        <v>337.65376299999997</v>
      </c>
      <c r="D15" s="77">
        <v>2679.860312</v>
      </c>
      <c r="E15" s="77"/>
      <c r="F15" s="77">
        <v>531.4885508500033</v>
      </c>
      <c r="G15" s="77">
        <v>377.735409285</v>
      </c>
      <c r="H15" s="77">
        <v>1319.822</v>
      </c>
      <c r="I15" s="77">
        <v>104.402387</v>
      </c>
      <c r="J15" s="77">
        <v>995.772897092</v>
      </c>
      <c r="K15" s="77">
        <v>81.42926399999999</v>
      </c>
      <c r="L15" s="77">
        <f t="shared" si="0"/>
        <v>6997.025017407003</v>
      </c>
      <c r="N15" s="11"/>
      <c r="O15" s="14"/>
      <c r="P15" s="8"/>
      <c r="Q15" s="14"/>
      <c r="R15" s="14"/>
      <c r="S15" s="14"/>
      <c r="T15" s="14"/>
      <c r="U15" s="14"/>
      <c r="V15" s="14"/>
    </row>
    <row r="16" spans="1:22" s="5" customFormat="1" ht="14.25" customHeight="1">
      <c r="A16" s="46" t="s">
        <v>5</v>
      </c>
      <c r="B16" s="77">
        <v>231.81429315000003</v>
      </c>
      <c r="C16" s="77">
        <v>150.813405</v>
      </c>
      <c r="D16" s="77">
        <v>1411.96773</v>
      </c>
      <c r="E16" s="77">
        <v>1007.8140443899998</v>
      </c>
      <c r="F16" s="77"/>
      <c r="G16" s="77">
        <v>1313.7231250060001</v>
      </c>
      <c r="H16" s="77">
        <v>1314.071</v>
      </c>
      <c r="I16" s="77">
        <v>19.967872</v>
      </c>
      <c r="J16" s="77">
        <v>1251.418143185</v>
      </c>
      <c r="K16" s="77">
        <v>86.22925500000001</v>
      </c>
      <c r="L16" s="77">
        <f t="shared" si="0"/>
        <v>6787.818867731001</v>
      </c>
      <c r="N16" s="11"/>
      <c r="O16" s="14"/>
      <c r="P16" s="8"/>
      <c r="Q16" s="14"/>
      <c r="R16" s="14"/>
      <c r="S16" s="14"/>
      <c r="T16" s="14"/>
      <c r="U16" s="14"/>
      <c r="V16" s="14"/>
    </row>
    <row r="17" spans="1:22" s="5" customFormat="1" ht="14.25" customHeight="1">
      <c r="A17" s="42" t="s">
        <v>7</v>
      </c>
      <c r="B17" s="77">
        <v>5.10776437</v>
      </c>
      <c r="C17" s="77">
        <v>2.3642109999999996</v>
      </c>
      <c r="D17" s="77">
        <v>34.083459000000005</v>
      </c>
      <c r="E17" s="77">
        <v>2.65285286</v>
      </c>
      <c r="F17" s="77">
        <v>1.66434564</v>
      </c>
      <c r="G17" s="77">
        <v>5.797682261</v>
      </c>
      <c r="H17" s="77">
        <v>14.575</v>
      </c>
      <c r="I17" s="77">
        <v>0.49782299999999996</v>
      </c>
      <c r="J17" s="77">
        <v>0.6680630550000001</v>
      </c>
      <c r="K17" s="77">
        <v>0.322278</v>
      </c>
      <c r="L17" s="77">
        <f t="shared" si="0"/>
        <v>67.733479186</v>
      </c>
      <c r="M17" s="14"/>
      <c r="N17" s="11"/>
      <c r="O17" s="14"/>
      <c r="P17" s="8"/>
      <c r="Q17" s="14"/>
      <c r="R17" s="14"/>
      <c r="S17" s="14"/>
      <c r="T17" s="14"/>
      <c r="U17" s="14"/>
      <c r="V17" s="14"/>
    </row>
    <row r="18" spans="1:22" s="5" customFormat="1" ht="14.25" customHeight="1">
      <c r="A18" s="42" t="s">
        <v>16</v>
      </c>
      <c r="B18" s="77">
        <v>248.47880275999998</v>
      </c>
      <c r="C18" s="77">
        <v>36.708112</v>
      </c>
      <c r="D18" s="77">
        <v>89.127072</v>
      </c>
      <c r="E18" s="77">
        <v>1131.64321909</v>
      </c>
      <c r="F18" s="77">
        <v>626.4359068800001</v>
      </c>
      <c r="G18" s="77"/>
      <c r="H18" s="77">
        <v>143.052</v>
      </c>
      <c r="I18" s="77">
        <v>6.114815999999999</v>
      </c>
      <c r="J18" s="77">
        <v>1498.942793031</v>
      </c>
      <c r="K18" s="77">
        <v>22.219015</v>
      </c>
      <c r="L18" s="77">
        <f t="shared" si="0"/>
        <v>3802.7217367610006</v>
      </c>
      <c r="N18" s="11"/>
      <c r="O18" s="14"/>
      <c r="P18" s="8"/>
      <c r="Q18" s="14"/>
      <c r="R18" s="14"/>
      <c r="S18" s="14"/>
      <c r="T18" s="14"/>
      <c r="U18" s="14"/>
      <c r="V18" s="14"/>
    </row>
    <row r="19" spans="1:22" s="5" customFormat="1" ht="14.25" customHeight="1">
      <c r="A19" s="42" t="s">
        <v>8</v>
      </c>
      <c r="B19" s="77">
        <v>1501.61241451</v>
      </c>
      <c r="C19" s="77">
        <v>184.404426</v>
      </c>
      <c r="D19" s="77">
        <v>3901.943114</v>
      </c>
      <c r="E19" s="77">
        <v>1743.5029364299999</v>
      </c>
      <c r="F19" s="77">
        <v>2953.9925571600097</v>
      </c>
      <c r="G19" s="77">
        <v>594.217172766</v>
      </c>
      <c r="H19" s="77"/>
      <c r="I19" s="77">
        <v>182.963495</v>
      </c>
      <c r="J19" s="77">
        <v>1459.846418993</v>
      </c>
      <c r="K19" s="77">
        <v>167.673229</v>
      </c>
      <c r="L19" s="77">
        <f t="shared" si="0"/>
        <v>12690.15576385901</v>
      </c>
      <c r="N19" s="11"/>
      <c r="O19" s="14"/>
      <c r="P19" s="8"/>
      <c r="Q19" s="14"/>
      <c r="R19" s="14"/>
      <c r="S19" s="14"/>
      <c r="T19" s="14"/>
      <c r="U19" s="14"/>
      <c r="V19" s="14"/>
    </row>
    <row r="20" spans="1:22" s="5" customFormat="1" ht="14.25" customHeight="1">
      <c r="A20" s="78" t="s">
        <v>64</v>
      </c>
      <c r="B20" s="77">
        <v>0.22350599</v>
      </c>
      <c r="C20" s="77">
        <v>3.205315</v>
      </c>
      <c r="D20" s="77">
        <v>10.193411</v>
      </c>
      <c r="E20" s="77">
        <v>20.523783769999998</v>
      </c>
      <c r="F20" s="77">
        <v>41.34895172999986</v>
      </c>
      <c r="G20" s="77">
        <v>959.5591152440002</v>
      </c>
      <c r="H20" s="77">
        <v>69.49</v>
      </c>
      <c r="I20" s="77">
        <v>113.958502</v>
      </c>
      <c r="J20" s="77">
        <v>15.176987326</v>
      </c>
      <c r="K20" s="77">
        <v>3.535348</v>
      </c>
      <c r="L20" s="77">
        <f t="shared" si="0"/>
        <v>1237.2149200600002</v>
      </c>
      <c r="M20" s="14"/>
      <c r="N20" s="11"/>
      <c r="O20" s="14"/>
      <c r="P20" s="8"/>
      <c r="Q20" s="14"/>
      <c r="R20" s="14"/>
      <c r="S20" s="14"/>
      <c r="T20" s="14"/>
      <c r="U20" s="14"/>
      <c r="V20" s="14"/>
    </row>
    <row r="21" spans="1:22" s="5" customFormat="1" ht="14.25" customHeight="1">
      <c r="A21" s="42" t="s">
        <v>9</v>
      </c>
      <c r="B21" s="77">
        <v>1781.4361153500001</v>
      </c>
      <c r="C21" s="77">
        <v>41.471661</v>
      </c>
      <c r="D21" s="77">
        <v>879.368983</v>
      </c>
      <c r="E21" s="77">
        <v>465.23781160000004</v>
      </c>
      <c r="F21" s="77">
        <v>9.544465119999998</v>
      </c>
      <c r="G21" s="77">
        <v>66.692962682</v>
      </c>
      <c r="H21" s="77">
        <v>29.24</v>
      </c>
      <c r="I21" s="77"/>
      <c r="J21" s="77">
        <v>128.439341708</v>
      </c>
      <c r="K21" s="77">
        <v>106.700141</v>
      </c>
      <c r="L21" s="77">
        <f t="shared" si="0"/>
        <v>3508.13148146</v>
      </c>
      <c r="N21" s="11"/>
      <c r="O21" s="14"/>
      <c r="P21" s="8"/>
      <c r="Q21" s="14"/>
      <c r="R21" s="14"/>
      <c r="S21" s="14"/>
      <c r="T21" s="14"/>
      <c r="U21" s="14"/>
      <c r="V21" s="14"/>
    </row>
    <row r="22" spans="1:22" s="5" customFormat="1" ht="14.25" customHeight="1">
      <c r="A22" s="42" t="s">
        <v>10</v>
      </c>
      <c r="B22" s="77">
        <v>153.1294005</v>
      </c>
      <c r="C22" s="77">
        <v>468.682209</v>
      </c>
      <c r="D22" s="77">
        <v>1439.25143</v>
      </c>
      <c r="E22" s="77">
        <v>819.2681974500002</v>
      </c>
      <c r="F22" s="77">
        <v>543.2425275499995</v>
      </c>
      <c r="G22" s="77">
        <v>588.0783050680001</v>
      </c>
      <c r="H22" s="77">
        <v>365.012</v>
      </c>
      <c r="I22" s="77">
        <v>9.164972</v>
      </c>
      <c r="J22" s="77"/>
      <c r="K22" s="77">
        <v>28.487599</v>
      </c>
      <c r="L22" s="77">
        <f t="shared" si="0"/>
        <v>4414.3166405679995</v>
      </c>
      <c r="N22" s="11"/>
      <c r="O22" s="14"/>
      <c r="P22" s="8"/>
      <c r="Q22" s="14"/>
      <c r="R22" s="14"/>
      <c r="S22" s="14"/>
      <c r="T22" s="14"/>
      <c r="U22" s="14"/>
      <c r="V22" s="14"/>
    </row>
    <row r="23" spans="1:22" s="5" customFormat="1" ht="14.25" customHeight="1">
      <c r="A23" s="42" t="s">
        <v>11</v>
      </c>
      <c r="B23" s="77">
        <v>369.86517287000004</v>
      </c>
      <c r="C23" s="77">
        <v>45.234264</v>
      </c>
      <c r="D23" s="77">
        <v>835.610765</v>
      </c>
      <c r="E23" s="77">
        <v>108.33992352000001</v>
      </c>
      <c r="F23" s="77">
        <v>45.63649894999997</v>
      </c>
      <c r="G23" s="77">
        <v>38.65936734499999</v>
      </c>
      <c r="H23" s="77">
        <v>280.962</v>
      </c>
      <c r="I23" s="77">
        <v>105.60113</v>
      </c>
      <c r="J23" s="77">
        <v>112.518312468</v>
      </c>
      <c r="K23" s="77"/>
      <c r="L23" s="77">
        <f t="shared" si="0"/>
        <v>1942.427434153</v>
      </c>
      <c r="N23" s="11"/>
      <c r="O23" s="14"/>
      <c r="P23" s="8"/>
      <c r="Q23" s="14"/>
      <c r="R23" s="14"/>
      <c r="S23" s="14"/>
      <c r="T23" s="14"/>
      <c r="U23" s="14"/>
      <c r="V23" s="14"/>
    </row>
    <row r="24" spans="1:22" s="5" customFormat="1" ht="14.25" customHeight="1">
      <c r="A24" s="42" t="s">
        <v>12</v>
      </c>
      <c r="B24" s="77">
        <v>1.3430716900000002</v>
      </c>
      <c r="C24" s="77">
        <v>1.1326910000000001</v>
      </c>
      <c r="D24" s="77">
        <v>146.895473</v>
      </c>
      <c r="E24" s="77">
        <v>30.011951269999994</v>
      </c>
      <c r="F24" s="77">
        <v>107.05803017999972</v>
      </c>
      <c r="G24" s="77">
        <v>6.028567080000001</v>
      </c>
      <c r="H24" s="77">
        <v>56.189</v>
      </c>
      <c r="I24" s="77">
        <v>0.16072399999999998</v>
      </c>
      <c r="J24" s="77">
        <v>4.720419662</v>
      </c>
      <c r="K24" s="77">
        <v>0.35506099999999996</v>
      </c>
      <c r="L24" s="77">
        <f t="shared" si="0"/>
        <v>353.8949888819997</v>
      </c>
      <c r="M24" s="14"/>
      <c r="N24" s="11"/>
      <c r="O24" s="14"/>
      <c r="P24" s="8"/>
      <c r="Q24" s="14"/>
      <c r="R24" s="14"/>
      <c r="S24" s="14"/>
      <c r="T24" s="14"/>
      <c r="U24" s="14"/>
      <c r="V24" s="14"/>
    </row>
    <row r="25" spans="1:16" s="6" customFormat="1" ht="15" customHeight="1">
      <c r="A25" s="50" t="s">
        <v>29</v>
      </c>
      <c r="B25" s="64">
        <f aca="true" t="shared" si="1" ref="B25:K25">SUM(B12:B24)</f>
        <v>19027.37793632</v>
      </c>
      <c r="C25" s="64">
        <f t="shared" si="1"/>
        <v>3206.9208909999998</v>
      </c>
      <c r="D25" s="64">
        <f t="shared" si="1"/>
        <v>21212.683164000002</v>
      </c>
      <c r="E25" s="64">
        <f t="shared" si="1"/>
        <v>12895.856563579999</v>
      </c>
      <c r="F25" s="64">
        <f t="shared" si="1"/>
        <v>7693.810485810005</v>
      </c>
      <c r="G25" s="64">
        <f t="shared" si="1"/>
        <v>5185.467972057</v>
      </c>
      <c r="H25" s="64">
        <f t="shared" si="1"/>
        <v>9056.364</v>
      </c>
      <c r="I25" s="64">
        <f t="shared" si="1"/>
        <v>3840.209657</v>
      </c>
      <c r="J25" s="64">
        <f t="shared" si="1"/>
        <v>8451.282479258</v>
      </c>
      <c r="K25" s="64">
        <f t="shared" si="1"/>
        <v>2567.8594110000004</v>
      </c>
      <c r="L25" s="64">
        <f t="shared" si="0"/>
        <v>93137.832560025</v>
      </c>
      <c r="M25" s="20"/>
      <c r="N25" s="11"/>
      <c r="O25" s="19"/>
      <c r="P25" s="8"/>
    </row>
    <row r="26" spans="1:12" ht="9" customHeight="1">
      <c r="A26" s="34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5" ht="15">
      <c r="A27" s="60"/>
      <c r="B27" s="60" t="str">
        <f>+Exp!B27</f>
        <v>Enero-Setiembre 2017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N27" s="27"/>
      <c r="O27" s="27"/>
    </row>
    <row r="28" spans="1:12" ht="9" customHeight="1">
      <c r="A28" s="62"/>
      <c r="B28" s="34"/>
      <c r="C28" s="34"/>
      <c r="D28" s="61"/>
      <c r="E28" s="61"/>
      <c r="F28" s="61"/>
      <c r="G28" s="61"/>
      <c r="H28" s="61"/>
      <c r="I28" s="61"/>
      <c r="J28" s="61"/>
      <c r="K28" s="61"/>
      <c r="L28" s="34"/>
    </row>
    <row r="29" spans="1:24" s="5" customFormat="1" ht="14.25" customHeight="1">
      <c r="A29" s="42" t="s">
        <v>1</v>
      </c>
      <c r="B29" s="77"/>
      <c r="C29" s="77">
        <v>860.533831</v>
      </c>
      <c r="D29" s="77">
        <v>7264.47826</v>
      </c>
      <c r="E29" s="77">
        <v>2152.6435098499996</v>
      </c>
      <c r="F29" s="77">
        <v>396.22650300000004</v>
      </c>
      <c r="G29" s="77">
        <v>284.901895926</v>
      </c>
      <c r="H29" s="77">
        <v>621.79</v>
      </c>
      <c r="I29" s="77">
        <v>876.855963</v>
      </c>
      <c r="J29" s="77">
        <v>835.963457756</v>
      </c>
      <c r="K29" s="77">
        <v>784.1596609999999</v>
      </c>
      <c r="L29" s="77">
        <f aca="true" t="shared" si="2" ref="L29:L42">SUM(B29:K29)</f>
        <v>14077.553081532</v>
      </c>
      <c r="N29" s="11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5" customFormat="1" ht="14.25" customHeight="1">
      <c r="A30" s="42" t="s">
        <v>2</v>
      </c>
      <c r="B30" s="77">
        <v>934.9873496399999</v>
      </c>
      <c r="C30" s="77"/>
      <c r="D30" s="77">
        <v>998.301739</v>
      </c>
      <c r="E30" s="77">
        <v>83.07</v>
      </c>
      <c r="F30" s="77">
        <v>234.916999</v>
      </c>
      <c r="G30" s="77">
        <v>176.447487468</v>
      </c>
      <c r="H30" s="77">
        <v>18.958</v>
      </c>
      <c r="I30" s="77">
        <v>38.32811</v>
      </c>
      <c r="J30" s="77">
        <v>298.130455071</v>
      </c>
      <c r="K30" s="77">
        <v>7.993486</v>
      </c>
      <c r="L30" s="77">
        <f t="shared" si="2"/>
        <v>2791.1336261789997</v>
      </c>
      <c r="M30" s="2"/>
      <c r="N30" s="11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5" customFormat="1" ht="14.25" customHeight="1">
      <c r="A31" s="42" t="s">
        <v>3</v>
      </c>
      <c r="B31" s="77">
        <v>13142.358447960003</v>
      </c>
      <c r="C31" s="77">
        <v>1149.3348700000001</v>
      </c>
      <c r="D31" s="77"/>
      <c r="E31" s="77">
        <v>3880.18175141</v>
      </c>
      <c r="F31" s="77">
        <v>1677.165057</v>
      </c>
      <c r="G31" s="77">
        <v>621.5346900750001</v>
      </c>
      <c r="H31" s="77">
        <v>3970.634</v>
      </c>
      <c r="I31" s="77">
        <v>2000.758349</v>
      </c>
      <c r="J31" s="77">
        <v>1819.333312718</v>
      </c>
      <c r="K31" s="77">
        <v>1145.5565179999999</v>
      </c>
      <c r="L31" s="77">
        <f t="shared" si="2"/>
        <v>29406.856996163006</v>
      </c>
      <c r="M31"/>
      <c r="N31" s="11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5" customFormat="1" ht="14.25" customHeight="1">
      <c r="A32" s="42" t="s">
        <v>4</v>
      </c>
      <c r="B32" s="77">
        <v>654.1050653699999</v>
      </c>
      <c r="C32" s="77">
        <v>246.678959</v>
      </c>
      <c r="D32" s="77">
        <v>2679.9109550000003</v>
      </c>
      <c r="E32" s="77"/>
      <c r="F32" s="77">
        <v>525.840071</v>
      </c>
      <c r="G32" s="77">
        <v>365.03772190899997</v>
      </c>
      <c r="H32" s="77">
        <v>1099.467</v>
      </c>
      <c r="I32" s="77">
        <v>110.04711599999999</v>
      </c>
      <c r="J32" s="77">
        <v>904.633894357</v>
      </c>
      <c r="K32" s="77">
        <v>82.876919</v>
      </c>
      <c r="L32" s="77">
        <f t="shared" si="2"/>
        <v>6668.597701636</v>
      </c>
      <c r="M32"/>
      <c r="N32" s="11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5" customFormat="1" ht="14.25" customHeight="1">
      <c r="A33" s="46" t="s">
        <v>5</v>
      </c>
      <c r="B33" s="77">
        <v>174.78269475999997</v>
      </c>
      <c r="C33" s="77">
        <v>168.715345</v>
      </c>
      <c r="D33" s="77">
        <v>1123.167882</v>
      </c>
      <c r="E33" s="77">
        <v>878.98575115</v>
      </c>
      <c r="F33" s="77"/>
      <c r="G33" s="77">
        <v>1172.458235588</v>
      </c>
      <c r="H33" s="77">
        <v>1258.565</v>
      </c>
      <c r="I33" s="77">
        <v>19.012439999999998</v>
      </c>
      <c r="J33" s="77">
        <v>1119.6200147260001</v>
      </c>
      <c r="K33" s="77">
        <v>16.686376</v>
      </c>
      <c r="L33" s="77">
        <f t="shared" si="2"/>
        <v>5931.993739224001</v>
      </c>
      <c r="M33" s="2"/>
      <c r="N33" s="11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5" customFormat="1" ht="14.25" customHeight="1">
      <c r="A34" s="42" t="s">
        <v>7</v>
      </c>
      <c r="B34" s="77">
        <v>3.946744790000001</v>
      </c>
      <c r="C34" s="77">
        <v>1.5196489999999998</v>
      </c>
      <c r="D34" s="77">
        <v>18.824564</v>
      </c>
      <c r="E34" s="77">
        <v>2.31</v>
      </c>
      <c r="F34" s="77">
        <v>6.959155</v>
      </c>
      <c r="G34" s="77">
        <v>2.89613394</v>
      </c>
      <c r="H34" s="77">
        <v>5.904</v>
      </c>
      <c r="I34" s="77">
        <v>0.5181209999999999</v>
      </c>
      <c r="J34" s="77">
        <v>27.946665056999997</v>
      </c>
      <c r="K34" s="77">
        <v>0.164032</v>
      </c>
      <c r="L34" s="77">
        <f t="shared" si="2"/>
        <v>70.989064787</v>
      </c>
      <c r="M34" s="14"/>
      <c r="N34" s="11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5" customFormat="1" ht="14.25" customHeight="1">
      <c r="A35" s="42" t="s">
        <v>16</v>
      </c>
      <c r="B35" s="77">
        <v>226.17690117000004</v>
      </c>
      <c r="C35" s="77">
        <v>34.374099</v>
      </c>
      <c r="D35" s="77">
        <v>103.727759</v>
      </c>
      <c r="E35" s="77">
        <v>1110.6259688999994</v>
      </c>
      <c r="F35" s="77">
        <v>537.977348</v>
      </c>
      <c r="G35" s="77"/>
      <c r="H35" s="77">
        <v>103.209</v>
      </c>
      <c r="I35" s="77">
        <v>4.705578999999999</v>
      </c>
      <c r="J35" s="77">
        <v>1057.422887969</v>
      </c>
      <c r="K35" s="77">
        <v>22.521417</v>
      </c>
      <c r="L35" s="77">
        <f t="shared" si="2"/>
        <v>3200.740960038999</v>
      </c>
      <c r="M35"/>
      <c r="N35" s="11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5" customFormat="1" ht="14.25" customHeight="1">
      <c r="A36" s="42" t="s">
        <v>8</v>
      </c>
      <c r="B36" s="77">
        <v>1535.8523078399999</v>
      </c>
      <c r="C36" s="77">
        <v>207.918404</v>
      </c>
      <c r="D36" s="77">
        <v>3062.964589</v>
      </c>
      <c r="E36" s="77">
        <v>1505.5961733499994</v>
      </c>
      <c r="F36" s="77">
        <v>2586.506432</v>
      </c>
      <c r="G36" s="77">
        <v>532.3551894970001</v>
      </c>
      <c r="H36" s="77"/>
      <c r="I36" s="77">
        <v>123.96755</v>
      </c>
      <c r="J36" s="77">
        <v>1321.6531910549998</v>
      </c>
      <c r="K36" s="77">
        <v>156.23683400000002</v>
      </c>
      <c r="L36" s="77">
        <f t="shared" si="2"/>
        <v>11033.050670741999</v>
      </c>
      <c r="M36"/>
      <c r="N36" s="11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5" customFormat="1" ht="14.25" customHeight="1">
      <c r="A37" s="78" t="s">
        <v>64</v>
      </c>
      <c r="B37" s="77">
        <v>0.10517324</v>
      </c>
      <c r="C37" s="77">
        <v>2.887217</v>
      </c>
      <c r="D37" s="77">
        <v>7.707136</v>
      </c>
      <c r="E37" s="77">
        <v>15.90149793</v>
      </c>
      <c r="F37" s="77">
        <v>17.347127</v>
      </c>
      <c r="G37" s="77">
        <v>640.5477915040001</v>
      </c>
      <c r="H37" s="77">
        <v>87.699</v>
      </c>
      <c r="I37" s="77">
        <v>64.109363</v>
      </c>
      <c r="J37" s="77">
        <v>39.683935555</v>
      </c>
      <c r="K37" s="77">
        <v>1.687735</v>
      </c>
      <c r="L37" s="77">
        <f t="shared" si="2"/>
        <v>877.675976229</v>
      </c>
      <c r="M37" s="14"/>
      <c r="N37" s="11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5" customFormat="1" ht="14.25" customHeight="1">
      <c r="A38" s="42" t="s">
        <v>9</v>
      </c>
      <c r="B38" s="77">
        <v>830.97240369</v>
      </c>
      <c r="C38" s="77">
        <v>38.257555999999994</v>
      </c>
      <c r="D38" s="77">
        <v>901.6685130000001</v>
      </c>
      <c r="E38" s="77">
        <v>450.7296962</v>
      </c>
      <c r="F38" s="77">
        <v>8.512361</v>
      </c>
      <c r="G38" s="77">
        <v>69.83331712799999</v>
      </c>
      <c r="H38" s="77">
        <v>74.827</v>
      </c>
      <c r="I38" s="77"/>
      <c r="J38" s="77">
        <v>104.90182734199998</v>
      </c>
      <c r="K38" s="77">
        <v>72.715599</v>
      </c>
      <c r="L38" s="77">
        <f t="shared" si="2"/>
        <v>2552.4182733600005</v>
      </c>
      <c r="M38" s="2"/>
      <c r="N38" s="11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5" customFormat="1" ht="14.25" customHeight="1">
      <c r="A39" s="42" t="s">
        <v>10</v>
      </c>
      <c r="B39" s="77">
        <v>117.57488574000001</v>
      </c>
      <c r="C39" s="77">
        <v>444.61674200000004</v>
      </c>
      <c r="D39" s="77">
        <v>1171.455854</v>
      </c>
      <c r="E39" s="77">
        <v>671.7375112300001</v>
      </c>
      <c r="F39" s="77">
        <v>487.157864</v>
      </c>
      <c r="G39" s="77">
        <v>552.1997712880001</v>
      </c>
      <c r="H39" s="77">
        <v>386.062</v>
      </c>
      <c r="I39" s="77">
        <v>8.492014999999999</v>
      </c>
      <c r="J39" s="77"/>
      <c r="K39" s="77">
        <v>29.996976999999998</v>
      </c>
      <c r="L39" s="77">
        <f t="shared" si="2"/>
        <v>3869.2936202579995</v>
      </c>
      <c r="M39"/>
      <c r="N39" s="11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5" customFormat="1" ht="14.25" customHeight="1">
      <c r="A40" s="42" t="s">
        <v>11</v>
      </c>
      <c r="B40" s="77">
        <v>381.77744734000004</v>
      </c>
      <c r="C40" s="77">
        <v>29.048852999999998</v>
      </c>
      <c r="D40" s="77">
        <v>959.81386</v>
      </c>
      <c r="E40" s="77">
        <v>98.62597412</v>
      </c>
      <c r="F40" s="77">
        <v>43.585001</v>
      </c>
      <c r="G40" s="77">
        <v>38.682098719</v>
      </c>
      <c r="H40" s="77">
        <v>273.637</v>
      </c>
      <c r="I40" s="77">
        <v>79.847254</v>
      </c>
      <c r="J40" s="77">
        <v>127.38087892200001</v>
      </c>
      <c r="K40" s="77"/>
      <c r="L40" s="77">
        <f t="shared" si="2"/>
        <v>2032.3983671009996</v>
      </c>
      <c r="M40"/>
      <c r="N40" s="11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5" customFormat="1" ht="14.25" customHeight="1">
      <c r="A41" s="42" t="s">
        <v>12</v>
      </c>
      <c r="B41" s="77">
        <v>15.02655578</v>
      </c>
      <c r="C41" s="77">
        <v>5.682483</v>
      </c>
      <c r="D41" s="77">
        <v>348.03729</v>
      </c>
      <c r="E41" s="77">
        <v>50.95</v>
      </c>
      <c r="F41" s="77">
        <v>153.7961</v>
      </c>
      <c r="G41" s="77">
        <v>15.582473931000001</v>
      </c>
      <c r="H41" s="77">
        <v>93.912</v>
      </c>
      <c r="I41" s="77">
        <v>4.474827</v>
      </c>
      <c r="J41" s="77">
        <v>21.440474710000004</v>
      </c>
      <c r="K41" s="77">
        <v>9.797559</v>
      </c>
      <c r="L41" s="77">
        <f t="shared" si="2"/>
        <v>718.699763421</v>
      </c>
      <c r="M41" s="14"/>
      <c r="N41" s="11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15" s="7" customFormat="1" ht="15" customHeight="1">
      <c r="A42" s="50" t="s">
        <v>29</v>
      </c>
      <c r="B42" s="64">
        <f aca="true" t="shared" si="3" ref="B42:J42">SUM(B29:B41)</f>
        <v>18017.665977320004</v>
      </c>
      <c r="C42" s="64">
        <f t="shared" si="3"/>
        <v>3189.568008</v>
      </c>
      <c r="D42" s="64">
        <f t="shared" si="3"/>
        <v>18640.058401000002</v>
      </c>
      <c r="E42" s="64">
        <f>SUM(E29:E41)</f>
        <v>10901.357834139997</v>
      </c>
      <c r="F42" s="64">
        <f t="shared" si="3"/>
        <v>6675.990018</v>
      </c>
      <c r="G42" s="64">
        <f t="shared" si="3"/>
        <v>4472.476806973001</v>
      </c>
      <c r="H42" s="64">
        <f t="shared" si="3"/>
        <v>7994.664000000001</v>
      </c>
      <c r="I42" s="64">
        <f t="shared" si="3"/>
        <v>3331.1166869999997</v>
      </c>
      <c r="J42" s="64">
        <f t="shared" si="3"/>
        <v>7678.110995237998</v>
      </c>
      <c r="K42" s="64">
        <f>SUM(K29:K41)</f>
        <v>2330.3931129999996</v>
      </c>
      <c r="L42" s="64">
        <f t="shared" si="2"/>
        <v>83231.401840671</v>
      </c>
      <c r="M42" s="10"/>
      <c r="N42" s="11"/>
      <c r="O42" s="19"/>
    </row>
    <row r="43" spans="1:12" ht="9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5" ht="15">
      <c r="A44" s="60"/>
      <c r="B44" s="60" t="str">
        <f>+Exp!B44</f>
        <v>Crecimiento 2018/2017</v>
      </c>
      <c r="C44" s="60"/>
      <c r="D44" s="61"/>
      <c r="E44" s="61"/>
      <c r="F44" s="61"/>
      <c r="G44" s="61"/>
      <c r="H44" s="61"/>
      <c r="I44" s="61"/>
      <c r="J44" s="61"/>
      <c r="K44" s="61"/>
      <c r="L44" s="61"/>
      <c r="N44" s="27"/>
      <c r="O44" s="27"/>
    </row>
    <row r="45" spans="1:12" ht="9" customHeight="1">
      <c r="A45" s="62"/>
      <c r="B45" s="34"/>
      <c r="C45" s="34"/>
      <c r="D45" s="61"/>
      <c r="E45" s="61"/>
      <c r="F45" s="61"/>
      <c r="G45" s="61"/>
      <c r="H45" s="61"/>
      <c r="I45" s="61"/>
      <c r="J45" s="61"/>
      <c r="K45" s="61"/>
      <c r="L45" s="34"/>
    </row>
    <row r="46" spans="1:13" s="5" customFormat="1" ht="14.25" customHeight="1">
      <c r="A46" s="42" t="s">
        <v>1</v>
      </c>
      <c r="B46" s="65"/>
      <c r="C46" s="65">
        <f aca="true" t="shared" si="4" ref="C46:L46">+(C12/C29-1)*100</f>
        <v>-10.025907162736514</v>
      </c>
      <c r="D46" s="65">
        <f t="shared" si="4"/>
        <v>17.13923846197869</v>
      </c>
      <c r="E46" s="65">
        <f t="shared" si="4"/>
        <v>11.962703142980846</v>
      </c>
      <c r="F46" s="65">
        <f t="shared" si="4"/>
        <v>32.62161052109105</v>
      </c>
      <c r="G46" s="65">
        <f t="shared" si="4"/>
        <v>19.352082931845604</v>
      </c>
      <c r="H46" s="65">
        <f t="shared" si="4"/>
        <v>-5.646922594445069</v>
      </c>
      <c r="I46" s="65">
        <f aca="true" t="shared" si="5" ref="I46:I54">+(I12/I29-1)*100</f>
        <v>19.046037667192106</v>
      </c>
      <c r="J46" s="65">
        <f t="shared" si="4"/>
        <v>9.277262078558035</v>
      </c>
      <c r="K46" s="65">
        <f t="shared" si="4"/>
        <v>6.941581250250017</v>
      </c>
      <c r="L46" s="65">
        <f t="shared" si="4"/>
        <v>13.245100953496692</v>
      </c>
      <c r="M46" s="14"/>
    </row>
    <row r="47" spans="1:13" s="5" customFormat="1" ht="14.25" customHeight="1">
      <c r="A47" s="42" t="s">
        <v>2</v>
      </c>
      <c r="B47" s="65">
        <f aca="true" t="shared" si="6" ref="B47:B59">+(B13/B30-1)*100</f>
        <v>25.693470444546286</v>
      </c>
      <c r="C47" s="65"/>
      <c r="D47" s="65">
        <f>+(D13/D30-1)*100</f>
        <v>27.699557478182445</v>
      </c>
      <c r="E47" s="65">
        <f>+(E13/E30-1)*100</f>
        <v>19.772822595401497</v>
      </c>
      <c r="F47" s="65">
        <f>+(F13/F30-1)*100</f>
        <v>2.839600760436989</v>
      </c>
      <c r="G47" s="65">
        <f>+(G13/G30-1)*100</f>
        <v>0.961229450947898</v>
      </c>
      <c r="H47" s="65">
        <f>+(H13/H30-1)*100</f>
        <v>7.7803565776980665</v>
      </c>
      <c r="I47" s="65">
        <f t="shared" si="5"/>
        <v>-1.6125527713211074</v>
      </c>
      <c r="J47" s="65">
        <f aca="true" t="shared" si="7" ref="J47:K55">+(J13/J30-1)*100</f>
        <v>13.057222864309326</v>
      </c>
      <c r="K47" s="65">
        <f t="shared" si="7"/>
        <v>1.0870601387179546</v>
      </c>
      <c r="L47" s="65">
        <f aca="true" t="shared" si="8" ref="L47:L59">+(L13/L30-1)*100</f>
        <v>20.83093771171216</v>
      </c>
      <c r="M47" s="14"/>
    </row>
    <row r="48" spans="1:14" s="5" customFormat="1" ht="14.25" customHeight="1">
      <c r="A48" s="42" t="s">
        <v>3</v>
      </c>
      <c r="B48" s="65">
        <f t="shared" si="6"/>
        <v>-1.1570947147131583</v>
      </c>
      <c r="C48" s="65">
        <f aca="true" t="shared" si="9" ref="C48:C59">+(C14/C31-1)*100</f>
        <v>1.0143654651319833</v>
      </c>
      <c r="D48" s="65"/>
      <c r="E48" s="65">
        <f>+(E14/E31-1)*100</f>
        <v>30.33432506021876</v>
      </c>
      <c r="F48" s="65">
        <f>+(F14/F31-1)*100</f>
        <v>23.20367453672716</v>
      </c>
      <c r="G48" s="65">
        <f>+(G14/G31-1)*100</f>
        <v>15.326847717945524</v>
      </c>
      <c r="H48" s="65">
        <f>+(H14/H31-1)*100</f>
        <v>22.31900497502415</v>
      </c>
      <c r="I48" s="65">
        <f t="shared" si="5"/>
        <v>10.748287423490343</v>
      </c>
      <c r="J48" s="65">
        <f t="shared" si="7"/>
        <v>-4.7341628390415895</v>
      </c>
      <c r="K48" s="65">
        <f t="shared" si="7"/>
        <v>6.868153667124455</v>
      </c>
      <c r="L48" s="65">
        <f t="shared" si="8"/>
        <v>8.891950274978978</v>
      </c>
      <c r="M48" s="14"/>
      <c r="N48" s="14"/>
    </row>
    <row r="49" spans="1:12" s="5" customFormat="1" ht="14.25" customHeight="1">
      <c r="A49" s="42" t="s">
        <v>4</v>
      </c>
      <c r="B49" s="65">
        <f t="shared" si="6"/>
        <v>-13.032253639830882</v>
      </c>
      <c r="C49" s="65">
        <f t="shared" si="9"/>
        <v>36.87983943535289</v>
      </c>
      <c r="D49" s="65">
        <f aca="true" t="shared" si="10" ref="D49:D59">+(D15/D32-1)*100</f>
        <v>-0.001889726966708416</v>
      </c>
      <c r="E49" s="65"/>
      <c r="F49" s="65">
        <f>+(F15/F32-1)*100</f>
        <v>1.0741820872002927</v>
      </c>
      <c r="G49" s="65">
        <f>+(G15/G32-1)*100</f>
        <v>3.478458968458442</v>
      </c>
      <c r="H49" s="65">
        <f>+(H15/H32-1)*100</f>
        <v>20.041983979510047</v>
      </c>
      <c r="I49" s="65">
        <f t="shared" si="5"/>
        <v>-5.129374767077022</v>
      </c>
      <c r="J49" s="65">
        <f t="shared" si="7"/>
        <v>10.074683615495106</v>
      </c>
      <c r="K49" s="65">
        <f t="shared" si="7"/>
        <v>-1.746752916816341</v>
      </c>
      <c r="L49" s="65">
        <f t="shared" si="8"/>
        <v>4.924983189350751</v>
      </c>
    </row>
    <row r="50" spans="1:14" s="5" customFormat="1" ht="14.25" customHeight="1">
      <c r="A50" s="46" t="s">
        <v>5</v>
      </c>
      <c r="B50" s="65">
        <f t="shared" si="6"/>
        <v>32.630002912080094</v>
      </c>
      <c r="C50" s="65">
        <f t="shared" si="9"/>
        <v>-10.610736089239559</v>
      </c>
      <c r="D50" s="65">
        <f t="shared" si="10"/>
        <v>25.71297244413191</v>
      </c>
      <c r="E50" s="65">
        <f aca="true" t="shared" si="11" ref="E50:E59">+(E16/E33-1)*100</f>
        <v>14.65647117390132</v>
      </c>
      <c r="F50" s="65"/>
      <c r="G50" s="65">
        <f>+(G16/G33-1)*100</f>
        <v>12.04860737296578</v>
      </c>
      <c r="H50" s="65">
        <f>+(H16/H33-1)*100</f>
        <v>4.410260892365492</v>
      </c>
      <c r="I50" s="65">
        <f t="shared" si="5"/>
        <v>5.025299225138924</v>
      </c>
      <c r="J50" s="65">
        <f t="shared" si="7"/>
        <v>11.771683850369019</v>
      </c>
      <c r="K50" s="65">
        <f t="shared" si="7"/>
        <v>416.76442506149937</v>
      </c>
      <c r="L50" s="65">
        <f t="shared" si="8"/>
        <v>14.42727632782288</v>
      </c>
      <c r="N50" s="80"/>
    </row>
    <row r="51" spans="1:12" s="5" customFormat="1" ht="14.25" customHeight="1">
      <c r="A51" s="42" t="s">
        <v>7</v>
      </c>
      <c r="B51" s="65">
        <f t="shared" si="6"/>
        <v>29.417143539194957</v>
      </c>
      <c r="C51" s="65">
        <f t="shared" si="9"/>
        <v>55.576123170547916</v>
      </c>
      <c r="D51" s="65">
        <f t="shared" si="10"/>
        <v>81.05842451384268</v>
      </c>
      <c r="E51" s="65">
        <f t="shared" si="11"/>
        <v>14.842115151515145</v>
      </c>
      <c r="F51" s="65">
        <f aca="true" t="shared" si="12" ref="F51:F59">+(F17/F34-1)*100</f>
        <v>-76.08408434644723</v>
      </c>
      <c r="G51" s="65">
        <f>+(G17/G34-1)*100</f>
        <v>100.18695202335843</v>
      </c>
      <c r="H51" s="65">
        <f>+(H17/H34-1)*100</f>
        <v>146.86653116531164</v>
      </c>
      <c r="I51" s="65">
        <f t="shared" si="5"/>
        <v>-3.917617699340503</v>
      </c>
      <c r="J51" s="98">
        <f t="shared" si="7"/>
        <v>-97.60950706054759</v>
      </c>
      <c r="K51" s="65">
        <f t="shared" si="7"/>
        <v>96.47263948497853</v>
      </c>
      <c r="L51" s="65">
        <f t="shared" si="8"/>
        <v>-4.5860381606213085</v>
      </c>
    </row>
    <row r="52" spans="1:12" s="5" customFormat="1" ht="14.25" customHeight="1">
      <c r="A52" s="42" t="s">
        <v>16</v>
      </c>
      <c r="B52" s="65">
        <f t="shared" si="6"/>
        <v>9.860379850742262</v>
      </c>
      <c r="C52" s="65">
        <f t="shared" si="9"/>
        <v>6.790033972963183</v>
      </c>
      <c r="D52" s="65">
        <f t="shared" si="10"/>
        <v>-14.075968805997253</v>
      </c>
      <c r="E52" s="65">
        <f t="shared" si="11"/>
        <v>1.8923787826442329</v>
      </c>
      <c r="F52" s="65">
        <f t="shared" si="12"/>
        <v>16.442803625255987</v>
      </c>
      <c r="G52" s="65"/>
      <c r="H52" s="65">
        <f>+(H18/H35-1)*100</f>
        <v>38.604191494927754</v>
      </c>
      <c r="I52" s="65">
        <f t="shared" si="5"/>
        <v>29.948216786924633</v>
      </c>
      <c r="J52" s="65">
        <f t="shared" si="7"/>
        <v>41.754335950683895</v>
      </c>
      <c r="K52" s="65">
        <f t="shared" si="7"/>
        <v>-1.3427307882092898</v>
      </c>
      <c r="L52" s="65">
        <f t="shared" si="8"/>
        <v>18.807544385430887</v>
      </c>
    </row>
    <row r="53" spans="1:12" s="5" customFormat="1" ht="14.25" customHeight="1">
      <c r="A53" s="42" t="s">
        <v>8</v>
      </c>
      <c r="B53" s="65">
        <f t="shared" si="6"/>
        <v>-2.2293740846835997</v>
      </c>
      <c r="C53" s="65">
        <f t="shared" si="9"/>
        <v>-11.309233597233659</v>
      </c>
      <c r="D53" s="65">
        <f t="shared" si="10"/>
        <v>27.39106184945843</v>
      </c>
      <c r="E53" s="65">
        <f t="shared" si="11"/>
        <v>15.801498920567148</v>
      </c>
      <c r="F53" s="65">
        <f t="shared" si="12"/>
        <v>14.207817951407641</v>
      </c>
      <c r="G53" s="65">
        <f aca="true" t="shared" si="13" ref="G53:H59">+(G19/G36-1)*100</f>
        <v>11.620433967676846</v>
      </c>
      <c r="H53" s="65"/>
      <c r="I53" s="65">
        <f t="shared" si="5"/>
        <v>47.58982895120536</v>
      </c>
      <c r="J53" s="65">
        <f t="shared" si="7"/>
        <v>10.45608854677591</v>
      </c>
      <c r="K53" s="65">
        <f t="shared" si="7"/>
        <v>7.319909593150076</v>
      </c>
      <c r="L53" s="65">
        <f t="shared" si="8"/>
        <v>15.019464176951569</v>
      </c>
    </row>
    <row r="54" spans="1:12" s="5" customFormat="1" ht="14.25" customHeight="1">
      <c r="A54" s="78" t="s">
        <v>64</v>
      </c>
      <c r="B54" s="65">
        <f t="shared" si="6"/>
        <v>112.51222269086698</v>
      </c>
      <c r="C54" s="65">
        <f t="shared" si="9"/>
        <v>11.017460758924603</v>
      </c>
      <c r="D54" s="65">
        <f t="shared" si="10"/>
        <v>32.259389220587245</v>
      </c>
      <c r="E54" s="65">
        <f t="shared" si="11"/>
        <v>29.068241623196545</v>
      </c>
      <c r="F54" s="65">
        <f t="shared" si="12"/>
        <v>138.36195889959103</v>
      </c>
      <c r="G54" s="65">
        <f t="shared" si="13"/>
        <v>49.80289183278028</v>
      </c>
      <c r="H54" s="65">
        <f t="shared" si="13"/>
        <v>-20.76306457314223</v>
      </c>
      <c r="I54" s="65">
        <f t="shared" si="5"/>
        <v>77.75640977746103</v>
      </c>
      <c r="J54" s="65">
        <f t="shared" si="7"/>
        <v>-61.75533723220209</v>
      </c>
      <c r="K54" s="65">
        <f t="shared" si="7"/>
        <v>109.47293265826686</v>
      </c>
      <c r="L54" s="65">
        <f t="shared" si="8"/>
        <v>40.96488380322154</v>
      </c>
    </row>
    <row r="55" spans="1:12" s="5" customFormat="1" ht="14.25" customHeight="1">
      <c r="A55" s="42" t="s">
        <v>9</v>
      </c>
      <c r="B55" s="65">
        <f t="shared" si="6"/>
        <v>114.37969629790223</v>
      </c>
      <c r="C55" s="65">
        <f t="shared" si="9"/>
        <v>8.401229289189317</v>
      </c>
      <c r="D55" s="65">
        <f t="shared" si="10"/>
        <v>-2.4731405919683147</v>
      </c>
      <c r="E55" s="65">
        <f t="shared" si="11"/>
        <v>3.218806198551971</v>
      </c>
      <c r="F55" s="65">
        <f t="shared" si="12"/>
        <v>12.12476914454166</v>
      </c>
      <c r="G55" s="65">
        <f t="shared" si="13"/>
        <v>-4.496928651182241</v>
      </c>
      <c r="H55" s="65">
        <f>+(H21/H38-1)*100</f>
        <v>-60.92319617250458</v>
      </c>
      <c r="I55" s="65"/>
      <c r="J55" s="65">
        <f t="shared" si="7"/>
        <v>22.437659059325288</v>
      </c>
      <c r="K55" s="65">
        <f t="shared" si="7"/>
        <v>46.73624706027657</v>
      </c>
      <c r="L55" s="65">
        <f t="shared" si="8"/>
        <v>37.44344013185188</v>
      </c>
    </row>
    <row r="56" spans="1:12" s="5" customFormat="1" ht="14.25" customHeight="1">
      <c r="A56" s="42" t="s">
        <v>10</v>
      </c>
      <c r="B56" s="65">
        <f t="shared" si="6"/>
        <v>30.239888847201346</v>
      </c>
      <c r="C56" s="65">
        <f t="shared" si="9"/>
        <v>5.412631762750841</v>
      </c>
      <c r="D56" s="65">
        <f t="shared" si="10"/>
        <v>22.86006554029307</v>
      </c>
      <c r="E56" s="65">
        <f t="shared" si="11"/>
        <v>21.962549917729124</v>
      </c>
      <c r="F56" s="65">
        <f t="shared" si="12"/>
        <v>11.512626130982362</v>
      </c>
      <c r="G56" s="65">
        <f t="shared" si="13"/>
        <v>6.4973829482604994</v>
      </c>
      <c r="H56" s="65">
        <f>+(H22/H39-1)*100</f>
        <v>-5.452492086763272</v>
      </c>
      <c r="I56" s="65">
        <f>+(I22/I39-1)*100</f>
        <v>7.9245856254375635</v>
      </c>
      <c r="J56" s="65"/>
      <c r="K56" s="65">
        <f>+(K22/K39-1)*100</f>
        <v>-5.031767034391487</v>
      </c>
      <c r="L56" s="65">
        <f t="shared" si="8"/>
        <v>14.085853228002332</v>
      </c>
    </row>
    <row r="57" spans="1:12" s="5" customFormat="1" ht="14.25" customHeight="1">
      <c r="A57" s="42" t="s">
        <v>11</v>
      </c>
      <c r="B57" s="65">
        <f t="shared" si="6"/>
        <v>-3.120214290550083</v>
      </c>
      <c r="C57" s="65">
        <f t="shared" si="9"/>
        <v>55.7179004623694</v>
      </c>
      <c r="D57" s="65">
        <f t="shared" si="10"/>
        <v>-12.940331472187738</v>
      </c>
      <c r="E57" s="65">
        <f t="shared" si="11"/>
        <v>9.849281070908233</v>
      </c>
      <c r="F57" s="65">
        <f t="shared" si="12"/>
        <v>4.706889762374833</v>
      </c>
      <c r="G57" s="65">
        <f t="shared" si="13"/>
        <v>-0.058764582979686786</v>
      </c>
      <c r="H57" s="65">
        <f>+(H23/H40-1)*100</f>
        <v>2.6769040736450034</v>
      </c>
      <c r="I57" s="65">
        <f>+(I23/I40-1)*100</f>
        <v>32.253928231520625</v>
      </c>
      <c r="J57" s="65">
        <f>+(J23/J40-1)*100</f>
        <v>-11.667815907520074</v>
      </c>
      <c r="K57" s="65"/>
      <c r="L57" s="65">
        <f t="shared" si="8"/>
        <v>-4.426835526163786</v>
      </c>
    </row>
    <row r="58" spans="1:12" s="5" customFormat="1" ht="14.25" customHeight="1">
      <c r="A58" s="42" t="s">
        <v>12</v>
      </c>
      <c r="B58" s="65">
        <f t="shared" si="6"/>
        <v>-91.06201241546252</v>
      </c>
      <c r="C58" s="65">
        <f t="shared" si="9"/>
        <v>-80.06697072388954</v>
      </c>
      <c r="D58" s="65">
        <f t="shared" si="10"/>
        <v>-57.79317986299686</v>
      </c>
      <c r="E58" s="65">
        <f t="shared" si="11"/>
        <v>-41.0952870068695</v>
      </c>
      <c r="F58" s="65">
        <f t="shared" si="12"/>
        <v>-30.389632649982858</v>
      </c>
      <c r="G58" s="65">
        <f t="shared" si="13"/>
        <v>-61.31187443858526</v>
      </c>
      <c r="H58" s="65">
        <f>+(H24/H41-1)*100</f>
        <v>-40.168455575432326</v>
      </c>
      <c r="I58" s="65">
        <f>+(I24/I41-1)*100</f>
        <v>-96.40826338090835</v>
      </c>
      <c r="J58" s="65">
        <f>+(J24/J41-1)*100</f>
        <v>-77.98360472028934</v>
      </c>
      <c r="K58" s="65">
        <f>+(K24/K41-1)*100</f>
        <v>-96.37602590604456</v>
      </c>
      <c r="L58" s="65">
        <f t="shared" si="8"/>
        <v>-50.75899466037599</v>
      </c>
    </row>
    <row r="59" spans="1:12" s="7" customFormat="1" ht="15" customHeight="1">
      <c r="A59" s="50" t="s">
        <v>29</v>
      </c>
      <c r="B59" s="66">
        <f t="shared" si="6"/>
        <v>5.604010865064235</v>
      </c>
      <c r="C59" s="66">
        <f t="shared" si="9"/>
        <v>0.5440511992995667</v>
      </c>
      <c r="D59" s="66">
        <f t="shared" si="10"/>
        <v>13.801591752856224</v>
      </c>
      <c r="E59" s="66">
        <f t="shared" si="11"/>
        <v>18.29587432855191</v>
      </c>
      <c r="F59" s="66">
        <f t="shared" si="12"/>
        <v>15.24598546531266</v>
      </c>
      <c r="G59" s="66">
        <f t="shared" si="13"/>
        <v>15.941752095223416</v>
      </c>
      <c r="H59" s="66">
        <f>+(H25/H42-1)*100</f>
        <v>13.280107831923882</v>
      </c>
      <c r="I59" s="66">
        <f>+(I25/I42-1)*100</f>
        <v>15.282952169967023</v>
      </c>
      <c r="J59" s="66">
        <f>+(J25/J42-1)*100</f>
        <v>10.069813844831433</v>
      </c>
      <c r="K59" s="66">
        <f>+(K25/K42-1)*100</f>
        <v>10.189967378263564</v>
      </c>
      <c r="L59" s="66">
        <f t="shared" si="8"/>
        <v>11.902275463673885</v>
      </c>
    </row>
    <row r="60" spans="1:12" ht="9" customHeight="1" thickBot="1">
      <c r="A60" s="58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2.2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s="11" customFormat="1" ht="12">
      <c r="A62" s="55" t="s">
        <v>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s="11" customFormat="1" ht="12">
      <c r="A63" s="55" t="s">
        <v>71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</sheetData>
  <sheetProtection/>
  <mergeCells count="1">
    <mergeCell ref="A7:A8"/>
  </mergeCells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9" sqref="V9:V10"/>
    </sheetView>
  </sheetViews>
  <sheetFormatPr defaultColWidth="11.421875" defaultRowHeight="12.75"/>
  <cols>
    <col min="1" max="1" width="11.8515625" style="0" customWidth="1"/>
    <col min="2" max="15" width="8.7109375" style="0" customWidth="1"/>
    <col min="16" max="16" width="12.8515625" style="0" bestFit="1" customWidth="1"/>
  </cols>
  <sheetData>
    <row r="1" spans="1:15" ht="15">
      <c r="A1" s="33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>
      <c r="A2" s="35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.75">
      <c r="A3" s="36" t="str">
        <f>+Exp!A4</f>
        <v>Enero-Setiembre 2017-2018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2.75">
      <c r="A4" s="36" t="s">
        <v>56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7.5" customHeight="1" thickBot="1">
      <c r="A5" s="37"/>
      <c r="B5" s="37"/>
      <c r="C5" s="37"/>
      <c r="D5" s="37"/>
      <c r="E5" s="37"/>
      <c r="F5" s="37"/>
      <c r="G5" s="37"/>
      <c r="H5" s="37"/>
      <c r="I5" s="37"/>
      <c r="J5" s="58"/>
      <c r="K5" s="37"/>
      <c r="L5" s="37"/>
      <c r="M5" s="37"/>
      <c r="N5" s="37"/>
      <c r="O5" s="37"/>
    </row>
    <row r="6" spans="1:15" ht="15" customHeight="1" thickBot="1">
      <c r="A6" s="88" t="s">
        <v>44</v>
      </c>
      <c r="B6" s="86" t="s">
        <v>45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5" customHeight="1" thickBot="1">
      <c r="A7" s="91" t="s">
        <v>46</v>
      </c>
      <c r="B7" s="89" t="s">
        <v>30</v>
      </c>
      <c r="C7" s="86" t="s">
        <v>31</v>
      </c>
      <c r="D7" s="89" t="s">
        <v>32</v>
      </c>
      <c r="E7" s="90" t="s">
        <v>33</v>
      </c>
      <c r="F7" s="86" t="s">
        <v>40</v>
      </c>
      <c r="G7" s="86" t="s">
        <v>51</v>
      </c>
      <c r="H7" s="86" t="s">
        <v>34</v>
      </c>
      <c r="I7" s="87" t="s">
        <v>35</v>
      </c>
      <c r="J7" s="86" t="s">
        <v>65</v>
      </c>
      <c r="K7" s="89" t="s">
        <v>66</v>
      </c>
      <c r="L7" s="86" t="s">
        <v>37</v>
      </c>
      <c r="M7" s="89" t="s">
        <v>38</v>
      </c>
      <c r="N7" s="86" t="s">
        <v>52</v>
      </c>
      <c r="O7" s="86" t="s">
        <v>18</v>
      </c>
    </row>
    <row r="8" spans="1:15" s="17" customFormat="1" ht="9.75" customHeight="1">
      <c r="A8" s="38"/>
      <c r="B8" s="39"/>
      <c r="C8" s="39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1:15" s="17" customFormat="1" ht="12.75">
      <c r="A9" s="38"/>
      <c r="B9" s="100" t="str">
        <f>+Exp!B10</f>
        <v>Enero-Setiembre 2018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</row>
    <row r="10" spans="1:16" s="1" customFormat="1" ht="14.25">
      <c r="A10" s="42" t="s">
        <v>1</v>
      </c>
      <c r="B10" s="43" t="s">
        <v>43</v>
      </c>
      <c r="C10" s="44">
        <f>(Exp!C12+Imp!B13)/($P$24)*100</f>
        <v>1.1707272678216833</v>
      </c>
      <c r="D10" s="44">
        <f>(Exp!D12+Imp!B14)/($P$24)*100</f>
        <v>12.54970515817339</v>
      </c>
      <c r="E10" s="44">
        <f>(Exp!E12+Imp!B15)/($P$24)*100</f>
        <v>0.6481320625699859</v>
      </c>
      <c r="F10" s="44">
        <f>(Exp!F12+Imp!B16)/($P$24)*100</f>
        <v>0.23344529177201376</v>
      </c>
      <c r="G10" s="44">
        <f>(Imp!B17*2)/($P$24)*100</f>
        <v>0.00507378021913589</v>
      </c>
      <c r="H10" s="44">
        <f>(Exp!G12+Imp!B18)/($P$24)*100</f>
        <v>0.2158314010999089</v>
      </c>
      <c r="I10" s="44">
        <f>(Exp!H12+Imp!B19)/($P$24)*100</f>
        <v>1.2725894106669913</v>
      </c>
      <c r="J10" s="44">
        <f>(Imp!B20*2)/($P$24)*100</f>
        <v>0.0002220189086209519</v>
      </c>
      <c r="K10" s="44">
        <f>(Exp!I12+Imp!B21)/($P$24)*100</f>
        <v>1.8588546066601666</v>
      </c>
      <c r="L10" s="44">
        <f>(Exp!J12+Imp!B22)/($P$24)*100</f>
        <v>0.14807687957175966</v>
      </c>
      <c r="M10" s="44">
        <f>(Exp!K12+Imp!B23)/($P$24)*100</f>
        <v>0.34223581291911626</v>
      </c>
      <c r="N10" s="44">
        <f>+(Imp!B24*2)/($P$24)*100</f>
        <v>0.0013341356570063178</v>
      </c>
      <c r="O10" s="45">
        <f aca="true" t="shared" si="0" ref="O10:O22">SUM(B10:N10)</f>
        <v>18.44622782603978</v>
      </c>
      <c r="P10" s="30"/>
    </row>
    <row r="11" spans="1:16" s="1" customFormat="1" ht="14.25">
      <c r="A11" s="42" t="s">
        <v>2</v>
      </c>
      <c r="B11" s="44">
        <f>(Exp!B13+Imp!C12)/($P$24)*100</f>
        <v>0.6101554567930914</v>
      </c>
      <c r="C11" s="43" t="s">
        <v>43</v>
      </c>
      <c r="D11" s="44">
        <f>(Exp!D13+Imp!C14)/($P$24)*100</f>
        <v>1.094716364556646</v>
      </c>
      <c r="E11" s="44">
        <f>(Exp!E13+Imp!C15)/($P$24)*100</f>
        <v>0.28492306241889326</v>
      </c>
      <c r="F11" s="44">
        <f>(Exp!F13+Imp!C16)/($P$24)*100</f>
        <v>0.12630250027613946</v>
      </c>
      <c r="G11" s="44">
        <f>(Imp!C17*2)/($P$24)*100</f>
        <v>0.0023484808884524718</v>
      </c>
      <c r="H11" s="44">
        <f>(Exp!G13+Imp!C18)/($P$24)*100</f>
        <v>0.030845685723592257</v>
      </c>
      <c r="I11" s="44">
        <f>(Exp!H13+Imp!C19)/($P$24)*100</f>
        <v>0.15093524956242424</v>
      </c>
      <c r="J11" s="44">
        <f>(+Imp!C20*2)/($P$24)*100</f>
        <v>0.0031839886621668014</v>
      </c>
      <c r="K11" s="44">
        <f>(Exp!I13+Imp!C21)/($P$24)*100</f>
        <v>0.04139514108198958</v>
      </c>
      <c r="L11" s="44">
        <f>(Exp!J13+Imp!C22)/($P$24)*100</f>
        <v>0.4680637902114846</v>
      </c>
      <c r="M11" s="44">
        <f>(Exp!K13+Imp!C23)/($P$24)*100</f>
        <v>0.043112617931880315</v>
      </c>
      <c r="N11" s="44">
        <f>+(Imp!C24*2)/($P$24)*100</f>
        <v>0.0011251547201252844</v>
      </c>
      <c r="O11" s="45">
        <f t="shared" si="0"/>
        <v>2.8571074928268856</v>
      </c>
      <c r="P11" s="30"/>
    </row>
    <row r="12" spans="1:16" s="1" customFormat="1" ht="14.25">
      <c r="A12" s="42" t="s">
        <v>3</v>
      </c>
      <c r="B12" s="44">
        <f>(Exp!B14+Imp!D12)/($P$24)*100</f>
        <v>8.345559615661493</v>
      </c>
      <c r="C12" s="44">
        <f>(Exp!C14+Imp!D13)/($P$24)*100</f>
        <v>1.2701639081787732</v>
      </c>
      <c r="D12" s="43" t="s">
        <v>43</v>
      </c>
      <c r="E12" s="44">
        <f>(Exp!E14+Imp!D15)/($P$24)*100</f>
        <v>2.6216792344548083</v>
      </c>
      <c r="F12" s="44">
        <f>(Exp!F14+Imp!D16)/($P$24)*100</f>
        <v>1.306809131611986</v>
      </c>
      <c r="G12" s="44">
        <f>(Imp!D17*2)/($P$24)*100</f>
        <v>0.03385668710358484</v>
      </c>
      <c r="H12" s="44">
        <f>(Exp!G14+Imp!D18)/($P$24)*100</f>
        <v>0.08592615235886437</v>
      </c>
      <c r="I12" s="44">
        <f>(Exp!H14+Imp!D19)/($P$24)*100</f>
        <v>3.641480441845319</v>
      </c>
      <c r="J12" s="44">
        <f>(+Imp!D20*2)/($P$24)*100</f>
        <v>0.01012558985709871</v>
      </c>
      <c r="K12" s="44">
        <f>(Exp!I14+Imp!D21)/($P$24)*100</f>
        <v>1.4861506976343652</v>
      </c>
      <c r="L12" s="44">
        <f>(Exp!J14+Imp!D22)/($P$24)*100</f>
        <v>1.3420521219643449</v>
      </c>
      <c r="M12" s="44">
        <f>(Exp!K14+Imp!D23)/($P$24)*100</f>
        <v>0.8367148522094784</v>
      </c>
      <c r="N12" s="44">
        <f>+(Imp!D24*2)/($P$24)*100</f>
        <v>0.14591811430565468</v>
      </c>
      <c r="O12" s="45">
        <f t="shared" si="0"/>
        <v>21.126436547185772</v>
      </c>
      <c r="P12" s="30"/>
    </row>
    <row r="13" spans="1:15" s="1" customFormat="1" ht="14.25">
      <c r="A13" s="42" t="s">
        <v>4</v>
      </c>
      <c r="B13" s="44">
        <f>(Exp!B15+Imp!E12)/($P$24)*100</f>
        <v>2.285916898533814</v>
      </c>
      <c r="C13" s="44">
        <f>(Exp!C15+Imp!E13)/($P$24)*100</f>
        <v>0.09841797313431691</v>
      </c>
      <c r="D13" s="44">
        <f>(Exp!D15+Imp!E14)/($P$24)*100</f>
        <v>4.816491039493344</v>
      </c>
      <c r="E13" s="43" t="s">
        <v>43</v>
      </c>
      <c r="F13" s="44">
        <f>(Exp!F15+Imp!E16)/($P$24)*100</f>
        <v>0.9068448059159939</v>
      </c>
      <c r="G13" s="44">
        <f>(Imp!E17*2)/($P$24)*100</f>
        <v>0.0026352022901452036</v>
      </c>
      <c r="H13" s="44">
        <f>(Exp!G15+Imp!E18)/($P$24)*100</f>
        <v>1.1095011553460705</v>
      </c>
      <c r="I13" s="44">
        <f>(Exp!H15+Imp!E19)/($P$24)*100</f>
        <v>1.6748677138549857</v>
      </c>
      <c r="J13" s="44">
        <f>(+Imp!E20*2)/($P$24)*100</f>
        <v>0.020387230218697074</v>
      </c>
      <c r="K13" s="44">
        <f>(Exp!I15+Imp!E21)/($P$24)*100</f>
        <v>0.4470628464138263</v>
      </c>
      <c r="L13" s="44">
        <f>(Exp!J15+Imp!E22)/($P$24)*100</f>
        <v>0.845961089404673</v>
      </c>
      <c r="M13" s="44">
        <f>(Exp!K15+Imp!E23)/($P$24)*100</f>
        <v>0.08985615226647956</v>
      </c>
      <c r="N13" s="44">
        <f>+(Imp!E24*2)/($P$24)*100</f>
        <v>0.02981226886380356</v>
      </c>
      <c r="O13" s="45">
        <f t="shared" si="0"/>
        <v>12.327754375736149</v>
      </c>
    </row>
    <row r="14" spans="1:15" s="1" customFormat="1" ht="14.25">
      <c r="A14" s="46" t="s">
        <v>5</v>
      </c>
      <c r="B14" s="44">
        <f>(Exp!B16+Imp!F12)/($P$24)*100</f>
        <v>0.48203176579200224</v>
      </c>
      <c r="C14" s="44">
        <f>(Exp!C16+Imp!F13)/($P$24)*100</f>
        <v>0.33427595660613607</v>
      </c>
      <c r="D14" s="44">
        <f>(Exp!D16+Imp!F14)/($P$24)*100</f>
        <v>2.0093918952230845</v>
      </c>
      <c r="E14" s="44">
        <f>(Exp!E16+Imp!F15)/($P$24)*100</f>
        <v>0.5620562327205978</v>
      </c>
      <c r="F14" s="43" t="s">
        <v>43</v>
      </c>
      <c r="G14" s="44">
        <f>(Imp!F17*2)/($P$24)*100</f>
        <v>0.00165327203338416</v>
      </c>
      <c r="H14" s="44">
        <f>(Exp!G16+Imp!F18)/($P$24)*100</f>
        <v>0.6291967467191638</v>
      </c>
      <c r="I14" s="44">
        <f>(Exp!H16+Imp!F19)/($P$24)*100</f>
        <v>2.8242529484977394</v>
      </c>
      <c r="J14" s="44">
        <f>(+Imp!F20*2)/($P$24)*100</f>
        <v>0.04107383938889061</v>
      </c>
      <c r="K14" s="44">
        <f>(Exp!I16+Imp!F21)/($P$24)*100</f>
        <v>0.008545706467001908</v>
      </c>
      <c r="L14" s="44">
        <f>(Exp!J16+Imp!F22)/($P$24)*100</f>
        <v>0.5435132093306169</v>
      </c>
      <c r="M14" s="44">
        <f>(Exp!K16+Imp!F23)/($P$24)*100</f>
        <v>0.03101168141043199</v>
      </c>
      <c r="N14" s="44">
        <f>+(Imp!F24*2)/($P$24)*100</f>
        <v>0.10634572710857759</v>
      </c>
      <c r="O14" s="45">
        <f t="shared" si="0"/>
        <v>7.573348981297627</v>
      </c>
    </row>
    <row r="15" spans="1:16" s="1" customFormat="1" ht="14.25">
      <c r="A15" s="42" t="s">
        <v>7</v>
      </c>
      <c r="B15" s="44">
        <f>(Exp!B17*2)/($P$24)*100</f>
        <v>0.21221063743520888</v>
      </c>
      <c r="C15" s="44">
        <f>(Exp!C17*2)/($P$24)*100</f>
        <v>0.00030924594244769105</v>
      </c>
      <c r="D15" s="44">
        <f>(Exp!D17*2)/($P$24)*100</f>
        <v>0.26135900289469943</v>
      </c>
      <c r="E15" s="44">
        <f>(Exp!E17*2)/($P$24)*100</f>
        <v>0.02419567663639191</v>
      </c>
      <c r="F15" s="44">
        <f>(Exp!F17*2)/($P$24)*100</f>
        <v>0.038184221085744235</v>
      </c>
      <c r="G15" s="43" t="s">
        <v>43</v>
      </c>
      <c r="H15" s="44">
        <f>(Exp!G17*2)/($P$24)*100</f>
        <v>0.013633932663067021</v>
      </c>
      <c r="I15" s="44">
        <f>(Exp!H17*2)/($P$24)*100</f>
        <v>0.3045600584717388</v>
      </c>
      <c r="J15" s="47" t="s">
        <v>47</v>
      </c>
      <c r="K15" s="44">
        <f>(Exp!I17*2)/($P$24)*100</f>
        <v>0.0018619983457388134</v>
      </c>
      <c r="L15" s="44">
        <f>(Exp!J17*2)/($P$24)*100</f>
        <v>0.006925660632726314</v>
      </c>
      <c r="M15" s="44">
        <f>(Exp!K17*2)/($P$24)*100</f>
        <v>0.0427005926746944</v>
      </c>
      <c r="N15" s="47" t="s">
        <v>47</v>
      </c>
      <c r="O15" s="45">
        <f t="shared" si="0"/>
        <v>0.9059410267824574</v>
      </c>
      <c r="P15" s="79"/>
    </row>
    <row r="16" spans="1:15" s="1" customFormat="1" ht="14.25">
      <c r="A16" s="42" t="s">
        <v>16</v>
      </c>
      <c r="B16" s="44">
        <f>(Exp!B18+Imp!G12)/($P$24)*100</f>
        <v>0.3306488871664807</v>
      </c>
      <c r="C16" s="44">
        <f>(Exp!C18+Imp!G13)/($P$24)*100</f>
        <v>0.13455806097930662</v>
      </c>
      <c r="D16" s="44">
        <f>(Exp!D18+Imp!G14)/($P$24)*100</f>
        <v>0.6672411751964991</v>
      </c>
      <c r="E16" s="44">
        <f>(Exp!E18+Imp!G15)/($P$24)*100</f>
        <v>0.3836974224185264</v>
      </c>
      <c r="F16" s="44">
        <f>(Exp!F18+Imp!G16)/($P$24)*100</f>
        <v>1.3040043020523326</v>
      </c>
      <c r="G16" s="44">
        <f>(Imp!G17*2)/($P$24)*100</f>
        <v>0.00575910778998931</v>
      </c>
      <c r="H16" s="43" t="s">
        <v>43</v>
      </c>
      <c r="I16" s="44">
        <f>(Exp!H18+Imp!G19)/($P$24)*100</f>
        <v>0.5617996555063088</v>
      </c>
      <c r="J16" s="44">
        <f>(+Imp!G20*2)/($P$24)*100</f>
        <v>0.9531747561833093</v>
      </c>
      <c r="K16" s="44">
        <f>(Exp!I18+Imp!G21)/($P$24)*100</f>
        <v>0.054691712563320734</v>
      </c>
      <c r="L16" s="44">
        <f>(Exp!J18+Imp!G22)/($P$24)*100</f>
        <v>0.6134686625866518</v>
      </c>
      <c r="M16" s="44">
        <f>(Exp!K18+Imp!G23)/($P$24)*100</f>
        <v>0.023304454072523104</v>
      </c>
      <c r="N16" s="44">
        <f>+(Imp!G24*2)/($P$24)*100</f>
        <v>0.005988456433090671</v>
      </c>
      <c r="O16" s="45">
        <f t="shared" si="0"/>
        <v>5.038336652948338</v>
      </c>
    </row>
    <row r="17" spans="1:15" s="1" customFormat="1" ht="14.25">
      <c r="A17" s="42" t="s">
        <v>8</v>
      </c>
      <c r="B17" s="44">
        <f>(Exp!B19+Imp!H12)/($P$24)*100</f>
        <v>0.5496340806540304</v>
      </c>
      <c r="C17" s="44">
        <f>(Exp!C19+Imp!H13)/($P$24)*100</f>
        <v>0.0178300860705635</v>
      </c>
      <c r="D17" s="44">
        <f>(Exp!D19+Imp!H14)/($P$24)*100</f>
        <v>4.0521372230753485</v>
      </c>
      <c r="E17" s="44">
        <f>(Exp!E19+Imp!H15)/($P$24)*100</f>
        <v>1.173472225560462</v>
      </c>
      <c r="F17" s="44">
        <f>(Exp!F19+Imp!H16)/($P$24)*100</f>
        <v>1.2623330848933154</v>
      </c>
      <c r="G17" s="44">
        <f>(Imp!H17*2)/($P$24)*100</f>
        <v>0.014478026262966707</v>
      </c>
      <c r="H17" s="44">
        <f>(Exp!G19+Imp!H18)/($P$24)*100</f>
        <v>0.12676995762399929</v>
      </c>
      <c r="I17" s="43" t="s">
        <v>43</v>
      </c>
      <c r="J17" s="44">
        <f>(+Imp!H20*2)/($P$24)*100</f>
        <v>0.06902765317417196</v>
      </c>
      <c r="K17" s="44">
        <f>(Exp!I19+Imp!H21)/($P$24)*100</f>
        <v>0.027042643528445723</v>
      </c>
      <c r="L17" s="44">
        <f>(Exp!J19+Imp!H22)/($P$24)*100</f>
        <v>0.34331194447859087</v>
      </c>
      <c r="M17" s="44">
        <f>(Exp!K19+Imp!H23)/($P$24)*100</f>
        <v>0.21220520624330116</v>
      </c>
      <c r="N17" s="44">
        <f>+(Imp!H24*2)/($P$24)*100</f>
        <v>0.05581515044184125</v>
      </c>
      <c r="O17" s="45">
        <f t="shared" si="0"/>
        <v>7.904057282007037</v>
      </c>
    </row>
    <row r="18" spans="1:15" s="1" customFormat="1" ht="14.25">
      <c r="A18" s="78" t="s">
        <v>64</v>
      </c>
      <c r="B18" s="44">
        <f>(Exp!B20*2)/($P$24)*100</f>
        <v>0.11364948821847246</v>
      </c>
      <c r="C18" s="44">
        <f>(Exp!C20*2)/($P$24)*100</f>
        <v>0.004719556279058854</v>
      </c>
      <c r="D18" s="44">
        <f>(Exp!D20*2)/($P$24)*100</f>
        <v>1.7553206692055814</v>
      </c>
      <c r="E18" s="44">
        <f>(Exp!E20*2)/($P$24)*100</f>
        <v>0.18106081478898348</v>
      </c>
      <c r="F18" s="44">
        <f>(Exp!F20*2)/($P$24)*100</f>
        <v>2.893863164956364</v>
      </c>
      <c r="G18" s="47" t="s">
        <v>47</v>
      </c>
      <c r="H18" s="44">
        <f>(Exp!G20*2)/($P$24)*100</f>
        <v>0.9769887344790019</v>
      </c>
      <c r="I18" s="44">
        <f>(Exp!H20*2)/($P$24)*100</f>
        <v>0.8344270126457798</v>
      </c>
      <c r="J18" s="43" t="s">
        <v>43</v>
      </c>
      <c r="K18" s="44">
        <f>(Exp!I20*2)/($P$24)*100</f>
        <v>0.014562839186490435</v>
      </c>
      <c r="L18" s="44">
        <f>(Exp!J20*2)/($P$24)*100</f>
        <v>0.18200041814408946</v>
      </c>
      <c r="M18" s="44">
        <f>(Exp!K20*2)/($P$24)*100</f>
        <v>0.006670734458780142</v>
      </c>
      <c r="N18" s="47" t="s">
        <v>47</v>
      </c>
      <c r="O18" s="45">
        <f t="shared" si="0"/>
        <v>6.963263432362601</v>
      </c>
    </row>
    <row r="19" spans="1:15" s="1" customFormat="1" ht="14.25">
      <c r="A19" s="42" t="s">
        <v>9</v>
      </c>
      <c r="B19" s="44">
        <f>(Exp!B21+Imp!I12)/($P$24)*100</f>
        <v>0.9789934255447194</v>
      </c>
      <c r="C19" s="44">
        <f>(Exp!C21+Imp!I13)/($P$24)*100</f>
        <v>0.039046330084604855</v>
      </c>
      <c r="D19" s="44">
        <f>(Exp!D21+Imp!I14)/($P$24)*100</f>
        <v>2.1788285135881784</v>
      </c>
      <c r="E19" s="44">
        <f>(Exp!E21+Imp!I15)/($P$24)*100</f>
        <v>0.10426631106036563</v>
      </c>
      <c r="F19" s="44">
        <f>(Exp!F21+Imp!I16)/($P$24)*100</f>
        <v>0.019367416847817544</v>
      </c>
      <c r="G19" s="44">
        <f>(Imp!I17*2)/($P$24)*100</f>
        <v>0.0004945107696952915</v>
      </c>
      <c r="H19" s="44">
        <f>(Exp!G21+Imp!I18)/($P$24)*100</f>
        <v>0.006366903044851425</v>
      </c>
      <c r="I19" s="44">
        <f>(Exp!H21+Imp!I19)/($P$24)*100</f>
        <v>0.14628840857674658</v>
      </c>
      <c r="J19" s="44">
        <f>(+Imp!I20*2)/($P$24)*100</f>
        <v>0.11320028712482634</v>
      </c>
      <c r="K19" s="43" t="s">
        <v>43</v>
      </c>
      <c r="L19" s="44">
        <f>(Exp!J21+Imp!I22)/($P$24)*100</f>
        <v>0.00985676446602927</v>
      </c>
      <c r="M19" s="44">
        <f>(Exp!K21+Imp!I23)/($P$24)*100</f>
        <v>0.10379181899053326</v>
      </c>
      <c r="N19" s="44">
        <f>+(Imp!I24*2)/($P$24)*100</f>
        <v>0.00015965463417420657</v>
      </c>
      <c r="O19" s="45">
        <f t="shared" si="0"/>
        <v>3.7006603447325417</v>
      </c>
    </row>
    <row r="20" spans="1:15" s="1" customFormat="1" ht="14.25">
      <c r="A20" s="42" t="s">
        <v>10</v>
      </c>
      <c r="B20" s="44">
        <f>(Exp!B22+Imp!J12)/($P$24)*100</f>
        <v>0.8732898475813424</v>
      </c>
      <c r="C20" s="44">
        <f>(Exp!C22+Imp!J13)/($P$24)*100</f>
        <v>0.30576085976951994</v>
      </c>
      <c r="D20" s="44">
        <f>(Exp!D22+Imp!J14)/($P$24)*100</f>
        <v>1.638657348017587</v>
      </c>
      <c r="E20" s="44">
        <f>(Exp!E22+Imp!J15)/($P$24)*100</f>
        <v>1.1847907289505455</v>
      </c>
      <c r="F20" s="44">
        <f>(Exp!F22+Imp!J16)/($P$24)*100</f>
        <v>1.0732108904416635</v>
      </c>
      <c r="G20" s="44">
        <f>(Imp!J17*2)/($P$24)*100</f>
        <v>0.0006636181444670856</v>
      </c>
      <c r="H20" s="44">
        <f>(Exp!G22+Imp!J18)/($P$24)*100</f>
        <v>1.3793127350983627</v>
      </c>
      <c r="I20" s="44">
        <f>(Exp!H22+Imp!J19)/($P$24)*100</f>
        <v>1.3528364189066573</v>
      </c>
      <c r="J20" s="44">
        <f>(+Imp!J20*2)/($P$24)*100</f>
        <v>0.015076008308647743</v>
      </c>
      <c r="K20" s="44">
        <f>(Exp!I22+Imp!J21)/($P$24)*100</f>
        <v>0.10950122179721625</v>
      </c>
      <c r="L20" s="43" t="s">
        <v>43</v>
      </c>
      <c r="M20" s="44">
        <f>(Exp!K22+Imp!J23)/($P$24)*100</f>
        <v>0.10415808050699261</v>
      </c>
      <c r="N20" s="44">
        <f>+(Imp!J24*2)/($P$24)*100</f>
        <v>0.0046890126818978</v>
      </c>
      <c r="O20" s="45">
        <f t="shared" si="0"/>
        <v>8.041946770204898</v>
      </c>
    </row>
    <row r="21" spans="1:15" s="1" customFormat="1" ht="14.25">
      <c r="A21" s="42" t="s">
        <v>11</v>
      </c>
      <c r="B21" s="44">
        <f>(Exp!B23+Imp!K12)/($P$24)*100</f>
        <v>0.8872052353422751</v>
      </c>
      <c r="C21" s="44">
        <f>(Exp!C23+Imp!K13)/($P$24)*100</f>
        <v>0.007674698945395748</v>
      </c>
      <c r="D21" s="44">
        <f>(Exp!D23+Imp!K14)/($P$24)*100</f>
        <v>1.7721837508810485</v>
      </c>
      <c r="E21" s="44">
        <f>(Exp!E23+Imp!K15)/($P$24)*100</f>
        <v>0.08677309289053138</v>
      </c>
      <c r="F21" s="44">
        <f>(Exp!F23+Imp!K16)/($P$24)*100</f>
        <v>0.06609908161968006</v>
      </c>
      <c r="G21" s="44">
        <f>(Imp!K17*2)/($P$24)*100</f>
        <v>0.00032013374600181024</v>
      </c>
      <c r="H21" s="44">
        <f>(Exp!G23+Imp!K18)/($P$24)*100</f>
        <v>0.02049684309726389</v>
      </c>
      <c r="I21" s="44">
        <f>(Exp!H23+Imp!K19)/($P$24)*100</f>
        <v>0.14405573004477326</v>
      </c>
      <c r="J21" s="44">
        <f>(+Imp!K20*2)/($P$24)*100</f>
        <v>0.0035118258108217375</v>
      </c>
      <c r="K21" s="44">
        <f>(Exp!I23+Imp!K21)/($P$24)*100</f>
        <v>0.14363858805940347</v>
      </c>
      <c r="L21" s="44">
        <f>(Exp!J23+Imp!K22)/($P$24)*100</f>
        <v>0.033065294142110645</v>
      </c>
      <c r="M21" s="43" t="s">
        <v>43</v>
      </c>
      <c r="N21" s="44">
        <f>+(Imp!K24*2)/($P$24)*100</f>
        <v>0.00035269862661785394</v>
      </c>
      <c r="O21" s="45">
        <f t="shared" si="0"/>
        <v>3.1653769732059236</v>
      </c>
    </row>
    <row r="22" spans="1:16" s="1" customFormat="1" ht="14.25">
      <c r="A22" s="42" t="s">
        <v>12</v>
      </c>
      <c r="B22" s="44">
        <f>(Exp!B24*2)/($P$24)*100</f>
        <v>0.3038074234269605</v>
      </c>
      <c r="C22" s="44">
        <f>(Exp!C24*2)/($P$24)*100</f>
        <v>0.000929835109757467</v>
      </c>
      <c r="D22" s="44">
        <f>(Exp!D24*2)/($P$24)*100</f>
        <v>0.45470076189962394</v>
      </c>
      <c r="E22" s="44">
        <f>(Exp!E24*2)/($P$24)*100</f>
        <v>0.051520000590955906</v>
      </c>
      <c r="F22" s="44">
        <f>(Exp!F24*2)/($P$24)*100</f>
        <v>0.22842339500779343</v>
      </c>
      <c r="G22" s="47" t="s">
        <v>47</v>
      </c>
      <c r="H22" s="44">
        <f>(Exp!G24*2)/($P$24)*100</f>
        <v>0.0275513299397745</v>
      </c>
      <c r="I22" s="44">
        <f>(Exp!H24*2)/($P$24)*100</f>
        <v>0.8247031430685461</v>
      </c>
      <c r="J22" s="47" t="s">
        <v>47</v>
      </c>
      <c r="K22" s="44">
        <f>(Exp!I24*2)/($P$24)*100</f>
        <v>0.018348161121835682</v>
      </c>
      <c r="L22" s="44">
        <f>(Exp!J24*2)/($P$24)*100</f>
        <v>0.020516065907987692</v>
      </c>
      <c r="M22" s="44">
        <f>(Exp!K24*2)/($P$24)*100</f>
        <v>0.01904217859676137</v>
      </c>
      <c r="N22" s="43" t="s">
        <v>43</v>
      </c>
      <c r="O22" s="45">
        <f t="shared" si="0"/>
        <v>1.9495422946699965</v>
      </c>
      <c r="P22" s="79"/>
    </row>
    <row r="23" spans="1:15" s="1" customFormat="1" ht="6" customHeight="1">
      <c r="A23" s="42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17" s="1" customFormat="1" ht="14.25">
      <c r="A24" s="50" t="s">
        <v>29</v>
      </c>
      <c r="B24" s="45">
        <f aca="true" t="shared" si="1" ref="B24:N24">SUM(B10:B23)</f>
        <v>15.973102762149887</v>
      </c>
      <c r="C24" s="45">
        <f t="shared" si="1"/>
        <v>3.384413778921565</v>
      </c>
      <c r="D24" s="45">
        <f t="shared" si="1"/>
        <v>33.25073290220504</v>
      </c>
      <c r="E24" s="45">
        <f t="shared" si="1"/>
        <v>7.306566865061049</v>
      </c>
      <c r="F24" s="45">
        <f t="shared" si="1"/>
        <v>9.458887286480843</v>
      </c>
      <c r="G24" s="45">
        <f t="shared" si="1"/>
        <v>0.06728281924782277</v>
      </c>
      <c r="H24" s="45">
        <f t="shared" si="1"/>
        <v>4.62242157719392</v>
      </c>
      <c r="I24" s="45">
        <f t="shared" si="1"/>
        <v>13.732796191648008</v>
      </c>
      <c r="J24" s="45">
        <f t="shared" si="1"/>
        <v>1.2289831976372512</v>
      </c>
      <c r="K24" s="45">
        <f t="shared" si="1"/>
        <v>4.211656162859801</v>
      </c>
      <c r="L24" s="45">
        <f t="shared" si="1"/>
        <v>4.556811900841065</v>
      </c>
      <c r="M24" s="45">
        <f t="shared" si="1"/>
        <v>1.8548041822809727</v>
      </c>
      <c r="N24" s="45">
        <f t="shared" si="1"/>
        <v>0.35154037347278927</v>
      </c>
      <c r="O24" s="51">
        <f>SUM(B24:N24)</f>
        <v>100</v>
      </c>
      <c r="P24" s="16">
        <f>Exp!L25+Imp!L25+Imp!L24+Imp!L17+Imp!L20+Exp!L17+Exp!L20+Exp!L24</f>
        <v>201339.59885514702</v>
      </c>
      <c r="Q24" s="21">
        <f>+P24/2</f>
        <v>100669.79942757351</v>
      </c>
    </row>
    <row r="25" spans="1:15" ht="9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18" customFormat="1" ht="12.75">
      <c r="A26" s="52"/>
      <c r="B26" s="100" t="str">
        <f>+Exp!B27</f>
        <v>Enero-Setiembre 2017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53"/>
    </row>
    <row r="27" spans="1:16" ht="14.25" customHeight="1">
      <c r="A27" s="42" t="s">
        <v>1</v>
      </c>
      <c r="B27" s="43" t="s">
        <v>43</v>
      </c>
      <c r="C27" s="44">
        <f>(Exp!C29+Imp!B30)/($P$41)*100</f>
        <v>1.0677499482682575</v>
      </c>
      <c r="D27" s="44">
        <f>(Exp!D29+Imp!B31)/($P$41)*100</f>
        <v>14.65701875461848</v>
      </c>
      <c r="E27" s="44">
        <f>(Exp!E29+Imp!B32)/($P$41)*100</f>
        <v>0.8233197318343726</v>
      </c>
      <c r="F27" s="44">
        <f>(Exp!F29+Imp!B33)/($P$41)*100</f>
        <v>0.20017098840969705</v>
      </c>
      <c r="G27" s="44">
        <f>(Imp!B34*2)/($P$41)*100</f>
        <v>0.004447790530494299</v>
      </c>
      <c r="H27" s="44">
        <f>(Exp!G29+Imp!B35)/($P$41)*100</f>
        <v>0.23246904593404544</v>
      </c>
      <c r="I27" s="44">
        <f>(Exp!H29+Imp!B36)/($P$41)*100</f>
        <v>1.5084001563422256</v>
      </c>
      <c r="J27" s="44">
        <f>+Imp!B37*2/Part!$P$41*100</f>
        <v>0.00011852515574826516</v>
      </c>
      <c r="K27" s="44">
        <f>(Exp!I29+Imp!B38)/($P$41)*100</f>
        <v>0.9576601634258693</v>
      </c>
      <c r="L27" s="44">
        <f>(Exp!J29+Imp!B39)/($P$41)*100</f>
        <v>0.1297796890192206</v>
      </c>
      <c r="M27" s="44">
        <f>(Exp!K29+Imp!B40)/($P$41)*100</f>
        <v>0.3980056735426365</v>
      </c>
      <c r="N27" s="44">
        <f>+(Imp!B41*2)/($P$41)*100</f>
        <v>0.016934201743566083</v>
      </c>
      <c r="O27" s="45">
        <f aca="true" t="shared" si="2" ref="O27:O39">SUM(B27:N27)</f>
        <v>19.99607466882462</v>
      </c>
      <c r="P27" s="30"/>
    </row>
    <row r="28" spans="1:16" ht="14.25" customHeight="1">
      <c r="A28" s="42" t="s">
        <v>2</v>
      </c>
      <c r="B28" s="44">
        <f>(Exp!B30+Imp!C29)/($P$41)*100</f>
        <v>0.7357519632676218</v>
      </c>
      <c r="C28" s="43" t="s">
        <v>43</v>
      </c>
      <c r="D28" s="44">
        <f>(Exp!D30+Imp!C31)/($P$41)*100</f>
        <v>1.2702802641459146</v>
      </c>
      <c r="E28" s="44">
        <f>(Exp!E30+Imp!C32)/($P$41)*100</f>
        <v>0.2865282925186265</v>
      </c>
      <c r="F28" s="44">
        <f>(Exp!F30+Imp!C33)/($P$41)*100</f>
        <v>0.1601382869769479</v>
      </c>
      <c r="G28" s="44">
        <f>(Imp!C34*2)/($P$41)*100</f>
        <v>0.0017125709392208075</v>
      </c>
      <c r="H28" s="44">
        <f>(Exp!G30+Imp!C35)/($P$41)*100</f>
        <v>0.035544129132269744</v>
      </c>
      <c r="I28" s="44">
        <f>(Exp!H30+Imp!C36)/($P$41)*100</f>
        <v>0.19878998988195518</v>
      </c>
      <c r="J28" s="44">
        <f>+Imp!C37*2/Part!$P$41*100</f>
        <v>0.0032537539454336383</v>
      </c>
      <c r="K28" s="44">
        <f>(Exp!I30+Imp!C38)/($P$41)*100</f>
        <v>0.04093773164053798</v>
      </c>
      <c r="L28" s="44">
        <f>(Exp!J30+Imp!C39)/($P$41)*100</f>
        <v>0.5064280366334919</v>
      </c>
      <c r="M28" s="44">
        <f>(Exp!K30+Imp!C40)/($P$41)*100</f>
        <v>0.029994196103779163</v>
      </c>
      <c r="N28" s="44">
        <f>+(Imp!C41*2)/($P$41)*100</f>
        <v>0.006403883560227574</v>
      </c>
      <c r="O28" s="45">
        <f t="shared" si="2"/>
        <v>3.275763098746026</v>
      </c>
      <c r="P28" s="30"/>
    </row>
    <row r="29" spans="1:16" ht="14.25" customHeight="1">
      <c r="A29" s="42" t="s">
        <v>3</v>
      </c>
      <c r="B29" s="44">
        <f>(Exp!B31+Imp!D29)/($P$41)*100</f>
        <v>7.948977974903236</v>
      </c>
      <c r="C29" s="44">
        <f>(Exp!C31+Imp!D30)/($P$41)*100</f>
        <v>1.150062960650871</v>
      </c>
      <c r="D29" s="43" t="s">
        <v>43</v>
      </c>
      <c r="E29" s="44">
        <f>(Exp!E31+Imp!D32)/($P$41)*100</f>
        <v>2.9097177733652835</v>
      </c>
      <c r="F29" s="44">
        <f>(Exp!F31+Imp!D33)/($P$41)*100</f>
        <v>1.1861659976014354</v>
      </c>
      <c r="G29" s="44">
        <f>(Imp!D34*2)/($P$41)*100</f>
        <v>0.021214373351939955</v>
      </c>
      <c r="H29" s="44">
        <f>(Exp!G31+Imp!D35)/($P$41)*100</f>
        <v>0.10934816177103904</v>
      </c>
      <c r="I29" s="44">
        <f>(Exp!H31+Imp!D36)/($P$41)*100</f>
        <v>3.1371976130876957</v>
      </c>
      <c r="J29" s="44">
        <f>+Imp!D37*2/Part!$P$41*100</f>
        <v>0.0086855695875972</v>
      </c>
      <c r="K29" s="44">
        <f>(Exp!I31+Imp!D38)/($P$41)*100</f>
        <v>1.6773393221256903</v>
      </c>
      <c r="L29" s="44">
        <f>(Exp!J31+Imp!D39)/($P$41)*100</f>
        <v>1.3156414922371884</v>
      </c>
      <c r="M29" s="44">
        <f>(Exp!K31+Imp!D40)/($P$41)*100</f>
        <v>1.0719587779266895</v>
      </c>
      <c r="N29" s="44">
        <f>+(Imp!D41*2)/($P$41)*100</f>
        <v>0.39222119622305185</v>
      </c>
      <c r="O29" s="45">
        <f t="shared" si="2"/>
        <v>20.928531212831718</v>
      </c>
      <c r="P29" s="30"/>
    </row>
    <row r="30" spans="1:15" ht="14.25" customHeight="1">
      <c r="A30" s="42" t="s">
        <v>4</v>
      </c>
      <c r="B30" s="44">
        <f>(Exp!B32+Imp!E29)/($P$41)*100</f>
        <v>2.317563487942896</v>
      </c>
      <c r="C30" s="44">
        <f>(Exp!C32+Imp!E30)/($P$41)*100</f>
        <v>0.09061061307808779</v>
      </c>
      <c r="D30" s="44">
        <f>(Exp!D32+Imp!E31)/($P$41)*100</f>
        <v>4.331855606277725</v>
      </c>
      <c r="E30" s="43" t="s">
        <v>43</v>
      </c>
      <c r="F30" s="44">
        <f>(Exp!F32+Imp!E33)/($P$41)*100</f>
        <v>0.9338367941606323</v>
      </c>
      <c r="G30" s="44">
        <f>(Imp!E34*2)/($P$41)*100</f>
        <v>0.002603258298199167</v>
      </c>
      <c r="H30" s="44">
        <f>(Exp!G32+Imp!E35)/($P$41)*100</f>
        <v>1.13310926412411</v>
      </c>
      <c r="I30" s="44">
        <f>(Exp!H32+Imp!E36)/($P$41)*100</f>
        <v>1.6231062901937185</v>
      </c>
      <c r="J30" s="44">
        <f>+Imp!E37*2/Part!$P$41*100</f>
        <v>0.01792021923812527</v>
      </c>
      <c r="K30" s="44">
        <f>(Exp!I32+Imp!E38)/($P$41)*100</f>
        <v>0.5231082469846571</v>
      </c>
      <c r="L30" s="44">
        <f>(Exp!J32+Imp!E39)/($P$41)*100</f>
        <v>0.8321992872710858</v>
      </c>
      <c r="M30" s="44">
        <f>(Exp!K32+Imp!E40)/($P$41)*100</f>
        <v>0.09369338996017869</v>
      </c>
      <c r="N30" s="44">
        <f>+(Imp!E41*2)/($P$41)*100</f>
        <v>0.057418186274133136</v>
      </c>
      <c r="O30" s="45">
        <f t="shared" si="2"/>
        <v>11.957024643803546</v>
      </c>
    </row>
    <row r="31" spans="1:15" ht="14.25" customHeight="1">
      <c r="A31" s="46" t="s">
        <v>5</v>
      </c>
      <c r="B31" s="44">
        <f>(Exp!B33+Imp!F29)/($P$41)*100</f>
        <v>0.45892893303392573</v>
      </c>
      <c r="C31" s="44">
        <f>(Exp!C33+Imp!F30)/($P$41)*100</f>
        <v>0.37021205507723287</v>
      </c>
      <c r="D31" s="44">
        <f>(Exp!D33+Imp!F31)/($P$41)*100</f>
        <v>1.9912089877811452</v>
      </c>
      <c r="E31" s="44">
        <f>(Exp!E33+Imp!F32)/($P$41)*100</f>
        <v>0.6306617802423161</v>
      </c>
      <c r="F31" s="43" t="s">
        <v>43</v>
      </c>
      <c r="G31" s="44">
        <f>(Imp!F34*2)/($P$41)*100</f>
        <v>0.007842631169785378</v>
      </c>
      <c r="H31" s="44">
        <f>(Exp!G33+Imp!F35)/($P$41)*100</f>
        <v>0.6214282433072158</v>
      </c>
      <c r="I31" s="44">
        <f>(Exp!H33+Imp!F36)/($P$41)*100</f>
        <v>2.8319187206649032</v>
      </c>
      <c r="J31" s="44">
        <f>+Imp!F37*2/Part!$P$41*100</f>
        <v>0.019549373295525894</v>
      </c>
      <c r="K31" s="44">
        <f>(Exp!I33+Imp!F38)/($P$41)*100</f>
        <v>0.007728644518776869</v>
      </c>
      <c r="L31" s="44">
        <f>(Exp!J33+Imp!F39)/($P$41)*100</f>
        <v>0.5503970602519236</v>
      </c>
      <c r="M31" s="44">
        <f>(Exp!K33+Imp!F40)/($P$41)*100</f>
        <v>0.03367581583565143</v>
      </c>
      <c r="N31" s="44">
        <f>+(Imp!F41*2)/($P$41)*100</f>
        <v>0.17332076777301683</v>
      </c>
      <c r="O31" s="45">
        <f t="shared" si="2"/>
        <v>7.696873012951419</v>
      </c>
    </row>
    <row r="32" spans="1:15" ht="14.25" customHeight="1">
      <c r="A32" s="42" t="s">
        <v>7</v>
      </c>
      <c r="B32" s="44">
        <f>(Exp!B34*2)/($P$41)*100</f>
        <v>0.17973525005425964</v>
      </c>
      <c r="C32" s="44">
        <f>(Exp!C34*2)/($P$41)*100</f>
        <v>0.0009095300693567016</v>
      </c>
      <c r="D32" s="44">
        <f>(Exp!D34*2)/($P$41)*100</f>
        <v>0.2927890197664758</v>
      </c>
      <c r="E32" s="44">
        <f>(Exp!E34*2)/($P$41)*100</f>
        <v>0.020292044368794917</v>
      </c>
      <c r="F32" s="44">
        <f>(Exp!F34*2)/($P$41)*100</f>
        <v>0.028708628832989143</v>
      </c>
      <c r="G32" s="43" t="s">
        <v>43</v>
      </c>
      <c r="H32" s="44">
        <f>(Exp!G34*2)/($P$41)*100</f>
        <v>0.012424509071025283</v>
      </c>
      <c r="I32" s="44">
        <f>(Exp!H34*2)/($P$41)*100</f>
        <v>0.29411747487251494</v>
      </c>
      <c r="J32" s="47" t="s">
        <v>47</v>
      </c>
      <c r="K32" s="44">
        <f>(Exp!I34*2)/($P$41)*100</f>
        <v>0.00031522978697574573</v>
      </c>
      <c r="L32" s="44">
        <f>(Exp!J34*2)/($P$41)*100</f>
        <v>0.00850408699650544</v>
      </c>
      <c r="M32" s="44">
        <f>(Exp!K34*2)/($P$41)*100</f>
        <v>0.04989058429393083</v>
      </c>
      <c r="N32" s="47" t="s">
        <v>47</v>
      </c>
      <c r="O32" s="45">
        <f t="shared" si="2"/>
        <v>0.8876863581128284</v>
      </c>
    </row>
    <row r="33" spans="1:16" ht="14.25" customHeight="1">
      <c r="A33" s="42" t="s">
        <v>16</v>
      </c>
      <c r="B33" s="44">
        <f>(Exp!B35+Imp!G29)/($P$41)*100</f>
        <v>0.3020996821341114</v>
      </c>
      <c r="C33" s="44">
        <f>(Exp!C35+Imp!G30)/($P$41)*100</f>
        <v>0.13251015278890704</v>
      </c>
      <c r="D33" s="44">
        <f>(Exp!D35+Imp!G31)/($P$41)*100</f>
        <v>0.6945064098257504</v>
      </c>
      <c r="E33" s="44">
        <f>(Exp!E35+Imp!G32)/($P$41)*100</f>
        <v>0.42887642862055275</v>
      </c>
      <c r="F33" s="44">
        <f>(Exp!F35+Imp!G33)/($P$41)*100</f>
        <v>1.2371863692812692</v>
      </c>
      <c r="G33" s="44">
        <f>(Imp!G34*2)/($P$41)*100</f>
        <v>0.0032638029056282452</v>
      </c>
      <c r="H33" s="43" t="s">
        <v>43</v>
      </c>
      <c r="I33" s="44">
        <f>(Exp!H35+Imp!G36)/($P$41)*100</f>
        <v>0.5471835889772021</v>
      </c>
      <c r="J33" s="44">
        <f>+Imp!G37*2/Part!$P$41*100</f>
        <v>0.7218663868510553</v>
      </c>
      <c r="K33" s="44">
        <f>(Exp!I35+Imp!G38)/($P$41)*100</f>
        <v>0.06701236013354957</v>
      </c>
      <c r="L33" s="44">
        <f>(Exp!J35+Imp!G39)/($P$41)*100</f>
        <v>0.644510124952239</v>
      </c>
      <c r="M33" s="44">
        <f>(Exp!K35+Imp!G40)/($P$41)*100</f>
        <v>0.027091147661269483</v>
      </c>
      <c r="N33" s="44">
        <f>+(Imp!G41*2)/($P$41)*100</f>
        <v>0.017560694617899542</v>
      </c>
      <c r="O33" s="45">
        <f t="shared" si="2"/>
        <v>4.8236671487494345</v>
      </c>
      <c r="P33" s="32"/>
    </row>
    <row r="34" spans="1:15" ht="14.25" customHeight="1">
      <c r="A34" s="42" t="s">
        <v>8</v>
      </c>
      <c r="B34" s="44">
        <f>(Exp!B36+Imp!H29)/($P$41)*100</f>
        <v>0.635483840767562</v>
      </c>
      <c r="C34" s="44">
        <f>(Exp!C36+Imp!H30)/($P$41)*100</f>
        <v>0.022411285816171075</v>
      </c>
      <c r="D34" s="44">
        <f>(Exp!D36+Imp!H31)/($P$41)*100</f>
        <v>4.141902496478332</v>
      </c>
      <c r="E34" s="44">
        <f>(Exp!E36+Imp!H32)/($P$41)*100</f>
        <v>1.1374103375598847</v>
      </c>
      <c r="F34" s="44">
        <f>(Exp!F36+Imp!H33)/($P$41)*100</f>
        <v>1.2766285208095065</v>
      </c>
      <c r="G34" s="44">
        <f>(Imp!H34*2)/($P$41)*100</f>
        <v>0.006653522507605142</v>
      </c>
      <c r="H34" s="44">
        <f>(Exp!G36+Imp!H35)/($P$41)*100</f>
        <v>0.11192810320136855</v>
      </c>
      <c r="I34" s="43" t="s">
        <v>43</v>
      </c>
      <c r="J34" s="44">
        <f>+Imp!H37*2/Part!$P$41*100</f>
        <v>0.09883253224838473</v>
      </c>
      <c r="K34" s="44">
        <f>(Exp!I36+Imp!H38)/($P$41)*100</f>
        <v>0.07684257894188512</v>
      </c>
      <c r="L34" s="44">
        <f>(Exp!J36+Imp!H39)/($P$41)*100</f>
        <v>0.38702719006336</v>
      </c>
      <c r="M34" s="44">
        <f>(Exp!K36+Imp!H40)/($P$41)*100</f>
        <v>0.23706749525520174</v>
      </c>
      <c r="N34" s="44">
        <f>+(Imp!H41*2)/($P$41)*100</f>
        <v>0.10583428281406068</v>
      </c>
      <c r="O34" s="45">
        <f t="shared" si="2"/>
        <v>8.23802218646332</v>
      </c>
    </row>
    <row r="35" spans="1:15" ht="14.25" customHeight="1">
      <c r="A35" s="78" t="s">
        <v>64</v>
      </c>
      <c r="B35" s="44">
        <f>(Exp!B37*2)/($P$41)*100</f>
        <v>0.1192787489213237</v>
      </c>
      <c r="C35" s="44">
        <f>(Exp!C37*2)/($P$41)*100</f>
        <v>0.006089611930078796</v>
      </c>
      <c r="D35" s="44">
        <f>(Exp!D37*2)/($P$41)*100</f>
        <v>0.44840099111265036</v>
      </c>
      <c r="E35" s="44">
        <f>(Exp!E37*2)/($P$41)*100</f>
        <v>0.23974351173783928</v>
      </c>
      <c r="F35" s="44">
        <f>(Exp!F37*2)/($P$41)*100</f>
        <v>2.0511939399688095</v>
      </c>
      <c r="G35" s="47" t="s">
        <v>47</v>
      </c>
      <c r="H35" s="44">
        <f>(Exp!G37*2)/($P$41)*100</f>
        <v>0.7079315769723176</v>
      </c>
      <c r="I35" s="44">
        <f>(Exp!H37*2)/($P$41)*100</f>
        <v>0.7715742049401942</v>
      </c>
      <c r="J35" s="43" t="s">
        <v>43</v>
      </c>
      <c r="K35" s="44">
        <f>(Exp!I37*2)/($P$41)*100</f>
        <v>0.0016743740401908673</v>
      </c>
      <c r="L35" s="44">
        <f>(Exp!J37*2)/($P$41)*100</f>
        <v>0.7773961073096276</v>
      </c>
      <c r="M35" s="44">
        <f>(Exp!K37*2)/($P$41)*100</f>
        <v>0.0060983016062781835</v>
      </c>
      <c r="N35" s="47" t="s">
        <v>47</v>
      </c>
      <c r="O35" s="45">
        <f>SUM(B35:N35)</f>
        <v>5.12938136853931</v>
      </c>
    </row>
    <row r="36" spans="1:15" ht="14.25" customHeight="1">
      <c r="A36" s="42" t="s">
        <v>9</v>
      </c>
      <c r="B36" s="44">
        <f>(Exp!B38+Imp!I29)/($P$41)*100</f>
        <v>0.9575071035075193</v>
      </c>
      <c r="C36" s="44">
        <f>(Exp!C38+Imp!I30)/($P$41)*100</f>
        <v>0.04447186475397371</v>
      </c>
      <c r="D36" s="44">
        <f>(Exp!D38+Imp!I31)/($P$41)*100</f>
        <v>2.220973000747014</v>
      </c>
      <c r="E36" s="44">
        <f>(Exp!E38+Imp!I32)/($P$41)*100</f>
        <v>0.12046255460548155</v>
      </c>
      <c r="F36" s="44">
        <f>(Exp!F38+Imp!I33)/($P$41)*100</f>
        <v>0.01911272179406875</v>
      </c>
      <c r="G36" s="44">
        <f>(Imp!I34*2)/($P$41)*100</f>
        <v>0.0005838973128663421</v>
      </c>
      <c r="H36" s="44">
        <f>(Exp!G38+Imp!I35)/($P$41)*100</f>
        <v>0.0052931346181725345</v>
      </c>
      <c r="I36" s="44">
        <f>(Exp!H38+Imp!I36)/($P$41)*100</f>
        <v>0.11653837944277395</v>
      </c>
      <c r="J36" s="44">
        <f>+Imp!I37*2/Part!$P$41*100</f>
        <v>0.07224815204416131</v>
      </c>
      <c r="K36" s="43" t="s">
        <v>43</v>
      </c>
      <c r="L36" s="44">
        <f>(Exp!J38+Imp!I39)/($P$41)*100</f>
        <v>0.010018922115570494</v>
      </c>
      <c r="M36" s="44">
        <f>(Exp!K38+Imp!I40)/($P$41)*100</f>
        <v>0.09604166861954114</v>
      </c>
      <c r="N36" s="44">
        <f>+(Imp!I41*2)/($P$41)*100</f>
        <v>0.005042913645348781</v>
      </c>
      <c r="O36" s="45">
        <f t="shared" si="2"/>
        <v>3.668294313206492</v>
      </c>
    </row>
    <row r="37" spans="1:15" ht="14.25" customHeight="1">
      <c r="A37" s="42" t="s">
        <v>10</v>
      </c>
      <c r="B37" s="44">
        <f>(Exp!B39+Imp!J29)/($P$41)*100</f>
        <v>0.9269536225660265</v>
      </c>
      <c r="C37" s="44">
        <f>(Exp!C39+Imp!J30)/($P$41)*100</f>
        <v>0.2958902883760537</v>
      </c>
      <c r="D37" s="44">
        <f>(Exp!D39+Imp!J31)/($P$41)*100</f>
        <v>1.9687483483111563</v>
      </c>
      <c r="E37" s="44">
        <f>(Exp!E39+Imp!J32)/($P$41)*100</f>
        <v>1.1929774149638006</v>
      </c>
      <c r="F37" s="44">
        <f>(Exp!F39+Imp!J33)/($P$41)*100</f>
        <v>1.0808377057786827</v>
      </c>
      <c r="G37" s="44">
        <f>(Imp!J34*2)/($P$41)*100</f>
        <v>0.031494540137068365</v>
      </c>
      <c r="H37" s="44">
        <f>(Exp!G39+Imp!J35)/($P$41)*100</f>
        <v>1.060583138729444</v>
      </c>
      <c r="I37" s="44">
        <f>(Exp!H39+Imp!J36)/($P$41)*100</f>
        <v>1.3872353210301942</v>
      </c>
      <c r="J37" s="44">
        <f>+Imp!J37*2/Part!$P$41*100</f>
        <v>0.04472187642370334</v>
      </c>
      <c r="K37" s="44">
        <f>(Exp!I39+Imp!J38)/($P$41)*100</f>
        <v>0.11297867691333943</v>
      </c>
      <c r="L37" s="43" t="s">
        <v>43</v>
      </c>
      <c r="M37" s="44">
        <f>(Exp!K39+Imp!J40)/($P$41)*100</f>
        <v>0.12818222635329823</v>
      </c>
      <c r="N37" s="44">
        <f>+(Imp!J41*2)/($P$41)*100</f>
        <v>0.02416237822776488</v>
      </c>
      <c r="O37" s="45">
        <f t="shared" si="2"/>
        <v>8.254765537810531</v>
      </c>
    </row>
    <row r="38" spans="1:15" ht="14.25" customHeight="1">
      <c r="A38" s="42" t="s">
        <v>11</v>
      </c>
      <c r="B38" s="44">
        <f>(Exp!B40+Imp!K29)/($P$41)*100</f>
        <v>0.952543678793478</v>
      </c>
      <c r="C38" s="44">
        <f>(Exp!C40+Imp!K30)/($P$41)*100</f>
        <v>0.008205895985872068</v>
      </c>
      <c r="D38" s="44">
        <f>(Exp!D40+Imp!K31)/($P$41)*100</f>
        <v>1.6420199864954397</v>
      </c>
      <c r="E38" s="44">
        <f>(Exp!E40+Imp!K32)/($P$41)*100</f>
        <v>0.09904278631502181</v>
      </c>
      <c r="F38" s="44">
        <f>(Exp!F40+Imp!K33)/($P$41)*100</f>
        <v>0.021763847926832922</v>
      </c>
      <c r="G38" s="44">
        <f>(Imp!K34*2)/($P$41)*100</f>
        <v>0.00018485613210831418</v>
      </c>
      <c r="H38" s="44">
        <f>(Exp!G40+Imp!K35)/($P$41)*100</f>
        <v>0.023230823979016768</v>
      </c>
      <c r="I38" s="44">
        <f>(Exp!H40+Imp!K36)/($P$41)*100</f>
        <v>0.13699947352276634</v>
      </c>
      <c r="J38" s="44">
        <f>+Imp!K37*2/Part!$P$41*100</f>
        <v>0.001901995733294879</v>
      </c>
      <c r="K38" s="44">
        <f>(Exp!I40+Imp!K38)/($P$41)*100</f>
        <v>0.1362637375070647</v>
      </c>
      <c r="L38" s="44">
        <f>(Exp!J40+Imp!K39)/($P$41)*100</f>
        <v>0.03466020751651678</v>
      </c>
      <c r="M38" s="43" t="s">
        <v>43</v>
      </c>
      <c r="N38" s="44">
        <f>+(Imp!K41*2)/($P$41)*100</f>
        <v>0.011041375224608626</v>
      </c>
      <c r="O38" s="45">
        <f t="shared" si="2"/>
        <v>3.067858665132021</v>
      </c>
    </row>
    <row r="39" spans="1:16" ht="14.25" customHeight="1">
      <c r="A39" s="42" t="s">
        <v>12</v>
      </c>
      <c r="B39" s="44">
        <f>(Exp!B41*2)/($P$41)*100</f>
        <v>0.24004951397713492</v>
      </c>
      <c r="C39" s="44">
        <f>(Exp!C41*2)/($P$41)*100</f>
        <v>0.0009847755487691658</v>
      </c>
      <c r="D39" s="44">
        <f>(Exp!D41*2)/($P$41)*100</f>
        <v>0.40937437618854006</v>
      </c>
      <c r="E39" s="44">
        <f>(Exp!E41*2)/($P$41)*100</f>
        <v>0.05267508859099357</v>
      </c>
      <c r="F39" s="44">
        <f>(Exp!F41*2)/($P$41)*100</f>
        <v>0.2773342686240249</v>
      </c>
      <c r="G39" s="47" t="s">
        <v>47</v>
      </c>
      <c r="H39" s="44">
        <f>(Exp!G41*2)/($P$41)*100</f>
        <v>0.04726169746886525</v>
      </c>
      <c r="I39" s="44">
        <f>(Exp!H41*2)/($P$41)*100</f>
        <v>0.9842074411757868</v>
      </c>
      <c r="J39" s="47" t="s">
        <v>47</v>
      </c>
      <c r="K39" s="44">
        <f>(Exp!I41*2)/($P$41)*100</f>
        <v>0.0026144365315584036</v>
      </c>
      <c r="L39" s="44">
        <f>(Exp!J41*2)/($P$41)*100</f>
        <v>0.04326979602392002</v>
      </c>
      <c r="M39" s="44">
        <f>(Exp!K41*2)/($P$41)*100</f>
        <v>0.018286390699162304</v>
      </c>
      <c r="N39" s="43" t="s">
        <v>43</v>
      </c>
      <c r="O39" s="45">
        <f t="shared" si="2"/>
        <v>2.0760577848287554</v>
      </c>
      <c r="P39" s="32"/>
    </row>
    <row r="40" spans="1:15" ht="4.5" customHeight="1">
      <c r="A40" s="42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7" ht="14.25" customHeight="1">
      <c r="A41" s="50" t="s">
        <v>6</v>
      </c>
      <c r="B41" s="45">
        <f aca="true" t="shared" si="3" ref="B41:N41">SUM(B27:B40)</f>
        <v>15.774873799869097</v>
      </c>
      <c r="C41" s="45">
        <f t="shared" si="3"/>
        <v>3.190108982343632</v>
      </c>
      <c r="D41" s="45">
        <f t="shared" si="3"/>
        <v>34.06907824174863</v>
      </c>
      <c r="E41" s="45">
        <f t="shared" si="3"/>
        <v>7.941707744722969</v>
      </c>
      <c r="F41" s="45">
        <f t="shared" si="3"/>
        <v>8.473078070164895</v>
      </c>
      <c r="G41" s="45">
        <f t="shared" si="3"/>
        <v>0.08000124328491601</v>
      </c>
      <c r="H41" s="45">
        <f t="shared" si="3"/>
        <v>4.10055182830889</v>
      </c>
      <c r="I41" s="45">
        <f t="shared" si="3"/>
        <v>13.537268654131932</v>
      </c>
      <c r="J41" s="45">
        <f t="shared" si="3"/>
        <v>0.9890983845230298</v>
      </c>
      <c r="K41" s="45">
        <f t="shared" si="3"/>
        <v>3.6044755025500956</v>
      </c>
      <c r="L41" s="45">
        <f t="shared" si="3"/>
        <v>5.239832000390649</v>
      </c>
      <c r="M41" s="45">
        <f t="shared" si="3"/>
        <v>2.189985667857617</v>
      </c>
      <c r="N41" s="45">
        <f t="shared" si="3"/>
        <v>0.809939880103678</v>
      </c>
      <c r="O41" s="51">
        <f>SUM(B41:N41)</f>
        <v>100.00000000000004</v>
      </c>
      <c r="P41" s="16">
        <f>+Exp!L42+Imp!L42+Imp!L41+Imp!L34+Imp!L37+Exp!L34+Exp!L37+Exp!L41</f>
        <v>177469.90389681797</v>
      </c>
      <c r="Q41" s="21">
        <f>+P41/2</f>
        <v>88734.95194840898</v>
      </c>
    </row>
    <row r="42" spans="1:15" ht="9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18" customFormat="1" ht="12.75">
      <c r="A43" s="52"/>
      <c r="B43" s="100" t="s">
        <v>55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3"/>
    </row>
    <row r="44" spans="1:16" ht="14.25" customHeight="1">
      <c r="A44" s="42" t="s">
        <v>1</v>
      </c>
      <c r="B44" s="81" t="s">
        <v>43</v>
      </c>
      <c r="C44" s="82">
        <f aca="true" t="shared" si="4" ref="C44:N44">(C10*$P$24-C27*$P$41)/($P$24-$P$41)</f>
        <v>1.9363581247137778</v>
      </c>
      <c r="D44" s="82">
        <f t="shared" si="4"/>
        <v>-3.118058593917227</v>
      </c>
      <c r="E44" s="82">
        <f t="shared" si="4"/>
        <v>-0.6543788778729097</v>
      </c>
      <c r="F44" s="82">
        <f t="shared" si="4"/>
        <v>0.4808379555765996</v>
      </c>
      <c r="G44" s="82">
        <f t="shared" si="4"/>
        <v>0.009727980035160653</v>
      </c>
      <c r="H44" s="82">
        <f t="shared" si="4"/>
        <v>0.09213140263162935</v>
      </c>
      <c r="I44" s="82">
        <f t="shared" si="4"/>
        <v>-0.48065085678845837</v>
      </c>
      <c r="J44" s="82">
        <f t="shared" si="4"/>
        <v>0.0009914894195889935</v>
      </c>
      <c r="K44" s="82">
        <f t="shared" si="4"/>
        <v>8.55918703706392</v>
      </c>
      <c r="L44" s="82">
        <f t="shared" si="4"/>
        <v>0.2841155115949058</v>
      </c>
      <c r="M44" s="82">
        <f t="shared" si="4"/>
        <v>-0.07241011458325645</v>
      </c>
      <c r="N44" s="82">
        <f t="shared" si="4"/>
        <v>-0.11465152038086944</v>
      </c>
      <c r="O44" s="83">
        <f aca="true" t="shared" si="5" ref="O44:O56">SUM(B44:N44)</f>
        <v>6.923199537492861</v>
      </c>
      <c r="P44" s="30"/>
    </row>
    <row r="45" spans="1:16" ht="14.25" customHeight="1">
      <c r="A45" s="42" t="s">
        <v>2</v>
      </c>
      <c r="B45" s="82">
        <f aca="true" t="shared" si="6" ref="B45:B56">(B11*$P$24-B28*$P$41)/($P$24-$P$41)</f>
        <v>-0.3236478436983256</v>
      </c>
      <c r="C45" s="81" t="s">
        <v>43</v>
      </c>
      <c r="D45" s="82">
        <f aca="true" t="shared" si="7" ref="D45:N45">(D11*$P$24-D28*$P$41)/($P$24-$P$41)</f>
        <v>-0.21059182820624867</v>
      </c>
      <c r="E45" s="82">
        <f t="shared" si="7"/>
        <v>0.27298826258046743</v>
      </c>
      <c r="F45" s="82">
        <f t="shared" si="7"/>
        <v>-0.1252647620851413</v>
      </c>
      <c r="G45" s="82">
        <f t="shared" si="7"/>
        <v>0.00707643731077761</v>
      </c>
      <c r="H45" s="82">
        <f t="shared" si="7"/>
        <v>-0.0040869894387132715</v>
      </c>
      <c r="I45" s="82">
        <f t="shared" si="7"/>
        <v>-0.2048621823000588</v>
      </c>
      <c r="J45" s="82">
        <f t="shared" si="7"/>
        <v>0.0026652875167053843</v>
      </c>
      <c r="K45" s="82">
        <f t="shared" si="7"/>
        <v>0.04479595578689585</v>
      </c>
      <c r="L45" s="82">
        <f t="shared" si="7"/>
        <v>0.18282767230241492</v>
      </c>
      <c r="M45" s="82">
        <f t="shared" si="7"/>
        <v>0.14064738178937392</v>
      </c>
      <c r="N45" s="82">
        <f t="shared" si="7"/>
        <v>-0.03812191155306242</v>
      </c>
      <c r="O45" s="83">
        <f t="shared" si="5"/>
        <v>-0.25557451999491504</v>
      </c>
      <c r="P45" s="30"/>
    </row>
    <row r="46" spans="1:16" ht="14.25" customHeight="1">
      <c r="A46" s="42" t="s">
        <v>3</v>
      </c>
      <c r="B46" s="82">
        <f t="shared" si="6"/>
        <v>11.29412287947696</v>
      </c>
      <c r="C46" s="82">
        <f aca="true" t="shared" si="8" ref="C46:C56">(C12*$P$24-C29*$P$41)/($P$24-$P$41)</f>
        <v>2.163108022165291</v>
      </c>
      <c r="D46" s="81" t="s">
        <v>43</v>
      </c>
      <c r="E46" s="82">
        <f aca="true" t="shared" si="9" ref="E46:N46">(E12*$P$24-E29*$P$41)/($P$24-$P$41)</f>
        <v>0.4801281208665397</v>
      </c>
      <c r="F46" s="82">
        <f t="shared" si="9"/>
        <v>2.203784373065266</v>
      </c>
      <c r="G46" s="82">
        <f t="shared" si="9"/>
        <v>0.12785161290614305</v>
      </c>
      <c r="H46" s="82">
        <f t="shared" si="9"/>
        <v>-0.08821523347390978</v>
      </c>
      <c r="I46" s="82">
        <f t="shared" si="9"/>
        <v>7.390796271505835</v>
      </c>
      <c r="J46" s="82">
        <f t="shared" si="9"/>
        <v>0.020832063454019476</v>
      </c>
      <c r="K46" s="82">
        <f t="shared" si="9"/>
        <v>0.06467351186074942</v>
      </c>
      <c r="L46" s="82">
        <f t="shared" si="9"/>
        <v>1.5384137398113875</v>
      </c>
      <c r="M46" s="82">
        <f t="shared" si="9"/>
        <v>-0.912311139208812</v>
      </c>
      <c r="N46" s="82">
        <f t="shared" si="9"/>
        <v>-1.6853321112912996</v>
      </c>
      <c r="O46" s="83">
        <f t="shared" si="5"/>
        <v>22.59785211113817</v>
      </c>
      <c r="P46" s="30"/>
    </row>
    <row r="47" spans="1:15" ht="14.25" customHeight="1">
      <c r="A47" s="42" t="s">
        <v>4</v>
      </c>
      <c r="B47" s="82">
        <f t="shared" si="6"/>
        <v>2.050626200814523</v>
      </c>
      <c r="C47" s="82">
        <f t="shared" si="8"/>
        <v>0.15646527710220268</v>
      </c>
      <c r="D47" s="82">
        <f aca="true" t="shared" si="10" ref="D47:D56">(D13*$P$24-D30*$P$41)/($P$24-$P$41)</f>
        <v>8.419729535331644</v>
      </c>
      <c r="E47" s="81" t="s">
        <v>43</v>
      </c>
      <c r="F47" s="82">
        <f aca="true" t="shared" si="11" ref="F47:N47">(F13*$P$24-F30*$P$41)/($P$24-$P$41)</f>
        <v>0.7061608186206941</v>
      </c>
      <c r="G47" s="82">
        <f t="shared" si="11"/>
        <v>0.002872704159802139</v>
      </c>
      <c r="H47" s="82">
        <f t="shared" si="11"/>
        <v>0.9339761306929022</v>
      </c>
      <c r="I47" s="82">
        <f t="shared" si="11"/>
        <v>2.059711127177373</v>
      </c>
      <c r="J47" s="82">
        <f t="shared" si="11"/>
        <v>0.03872932476153916</v>
      </c>
      <c r="K47" s="82">
        <f t="shared" si="11"/>
        <v>-0.11833063492981218</v>
      </c>
      <c r="L47" s="82">
        <f t="shared" si="11"/>
        <v>0.9482793513832375</v>
      </c>
      <c r="M47" s="82">
        <f t="shared" si="11"/>
        <v>0.06132649548121738</v>
      </c>
      <c r="N47" s="82">
        <f t="shared" si="11"/>
        <v>-0.17543624890517437</v>
      </c>
      <c r="O47" s="83">
        <f t="shared" si="5"/>
        <v>15.084110081690149</v>
      </c>
    </row>
    <row r="48" spans="1:15" ht="14.25" customHeight="1">
      <c r="A48" s="46" t="s">
        <v>5</v>
      </c>
      <c r="B48" s="82">
        <f t="shared" si="6"/>
        <v>0.6538000902920783</v>
      </c>
      <c r="C48" s="82">
        <f t="shared" si="8"/>
        <v>0.06709298869532272</v>
      </c>
      <c r="D48" s="82">
        <f t="shared" si="10"/>
        <v>2.1445808384382863</v>
      </c>
      <c r="E48" s="82">
        <f aca="true" t="shared" si="12" ref="E48:E56">(E14*$P$24-E31*$P$41)/($P$24-$P$41)</f>
        <v>0.05197766042533435</v>
      </c>
      <c r="F48" s="81" t="s">
        <v>43</v>
      </c>
      <c r="G48" s="82">
        <f aca="true" t="shared" si="13" ref="G48:N48">(G14*$P$24-G31*$P$41)/($P$24-$P$41)</f>
        <v>-0.044364281732493925</v>
      </c>
      <c r="H48" s="82">
        <f t="shared" si="13"/>
        <v>0.6869551536174239</v>
      </c>
      <c r="I48" s="82">
        <f t="shared" si="13"/>
        <v>2.7672583429036406</v>
      </c>
      <c r="J48" s="82">
        <f t="shared" si="13"/>
        <v>0.2011070922515053</v>
      </c>
      <c r="K48" s="82">
        <f t="shared" si="13"/>
        <v>0.014620518301941051</v>
      </c>
      <c r="L48" s="82">
        <f t="shared" si="13"/>
        <v>0.4923321463309817</v>
      </c>
      <c r="M48" s="82">
        <f t="shared" si="13"/>
        <v>0.011203984611737938</v>
      </c>
      <c r="N48" s="82">
        <f t="shared" si="13"/>
        <v>-0.391610114009367</v>
      </c>
      <c r="O48" s="83">
        <f t="shared" si="5"/>
        <v>6.654954420126391</v>
      </c>
    </row>
    <row r="49" spans="1:17" ht="14.25" customHeight="1">
      <c r="A49" s="42" t="s">
        <v>7</v>
      </c>
      <c r="B49" s="82">
        <f t="shared" si="6"/>
        <v>0.45366340369680375</v>
      </c>
      <c r="C49" s="82">
        <f t="shared" si="8"/>
        <v>-0.00415383439851637</v>
      </c>
      <c r="D49" s="82">
        <f t="shared" si="10"/>
        <v>0.027678510393760167</v>
      </c>
      <c r="E49" s="82">
        <f t="shared" si="12"/>
        <v>0.05321897352344408</v>
      </c>
      <c r="F49" s="82">
        <f aca="true" t="shared" si="14" ref="F49:F56">(F15*$P$24-F32*$P$41)/($P$24-$P$41)</f>
        <v>0.10863474210822144</v>
      </c>
      <c r="G49" s="81" t="s">
        <v>43</v>
      </c>
      <c r="H49" s="82">
        <f>(H15*$P$24-H32*$P$41)/($P$24-$P$41)</f>
        <v>0.02262593231052363</v>
      </c>
      <c r="I49" s="82">
        <f>(I15*$P$24-I32*$P$41)/($P$24-$P$41)</f>
        <v>0.38220010837702983</v>
      </c>
      <c r="J49" s="84" t="s">
        <v>47</v>
      </c>
      <c r="K49" s="82">
        <f aca="true" t="shared" si="15" ref="K49:M52">(K15*$P$24-K32*$P$41)/($P$24-$P$41)</f>
        <v>0.013362139757412612</v>
      </c>
      <c r="L49" s="82">
        <f t="shared" si="15"/>
        <v>-0.004809854864104093</v>
      </c>
      <c r="M49" s="82">
        <f t="shared" si="15"/>
        <v>-0.01075661002154571</v>
      </c>
      <c r="N49" s="84" t="s">
        <v>47</v>
      </c>
      <c r="O49" s="83">
        <f t="shared" si="5"/>
        <v>1.0416635108830294</v>
      </c>
      <c r="Q49" s="32"/>
    </row>
    <row r="50" spans="1:15" ht="14.25" customHeight="1">
      <c r="A50" s="42" t="s">
        <v>16</v>
      </c>
      <c r="B50" s="82">
        <f t="shared" si="6"/>
        <v>0.5429106978963737</v>
      </c>
      <c r="C50" s="82">
        <f t="shared" si="8"/>
        <v>0.14978414871834983</v>
      </c>
      <c r="D50" s="82">
        <f t="shared" si="10"/>
        <v>0.4645256156627569</v>
      </c>
      <c r="E50" s="82">
        <f t="shared" si="12"/>
        <v>0.047793930445764694</v>
      </c>
      <c r="F50" s="82">
        <f t="shared" si="14"/>
        <v>1.8007920543954723</v>
      </c>
      <c r="G50" s="82">
        <f>(G16*$P$24-G33*$P$41)/($P$24-$P$41)</f>
        <v>0.024311565992489053</v>
      </c>
      <c r="H50" s="81" t="s">
        <v>43</v>
      </c>
      <c r="I50" s="82">
        <f>(I16*$P$24-I33*$P$41)/($P$24-$P$41)</f>
        <v>0.6704693275234179</v>
      </c>
      <c r="J50" s="82">
        <f>(J16*$P$24-J33*$P$41)/($P$24-$P$41)</f>
        <v>2.672940096611372</v>
      </c>
      <c r="K50" s="82">
        <f t="shared" si="15"/>
        <v>-0.03691164240423423</v>
      </c>
      <c r="L50" s="82">
        <f t="shared" si="15"/>
        <v>0.38267705203382474</v>
      </c>
      <c r="M50" s="82">
        <f t="shared" si="15"/>
        <v>-0.00484940999883242</v>
      </c>
      <c r="N50" s="82">
        <f>(N16*$P$24-N33*$P$41)/($P$24-$P$41)</f>
        <v>-0.08005051482793478</v>
      </c>
      <c r="O50" s="83">
        <f t="shared" si="5"/>
        <v>6.634392922048819</v>
      </c>
    </row>
    <row r="51" spans="1:15" ht="14.25" customHeight="1">
      <c r="A51" s="42" t="s">
        <v>8</v>
      </c>
      <c r="B51" s="82">
        <f t="shared" si="6"/>
        <v>-0.08865428890877386</v>
      </c>
      <c r="C51" s="82">
        <f t="shared" si="8"/>
        <v>-0.01623088873470553</v>
      </c>
      <c r="D51" s="82">
        <f t="shared" si="10"/>
        <v>3.3847372218641762</v>
      </c>
      <c r="E51" s="82">
        <f t="shared" si="12"/>
        <v>1.4415904318874795</v>
      </c>
      <c r="F51" s="82">
        <f t="shared" si="14"/>
        <v>1.156047284314859</v>
      </c>
      <c r="G51" s="82">
        <f>(G17*$P$24-G34*$P$41)/($P$24-$P$41)</f>
        <v>0.07265279271593167</v>
      </c>
      <c r="H51" s="82">
        <f aca="true" t="shared" si="16" ref="H51:H56">(H17*$P$24-H34*$P$41)/($P$24-$P$41)</f>
        <v>0.2371183505395</v>
      </c>
      <c r="I51" s="81" t="s">
        <v>43</v>
      </c>
      <c r="J51" s="82">
        <f>(J17*$P$24-J34*$P$41)/($P$24-$P$41)</f>
        <v>-0.1525700268209434</v>
      </c>
      <c r="K51" s="82">
        <f t="shared" si="15"/>
        <v>-0.3432172097005088</v>
      </c>
      <c r="L51" s="82">
        <f t="shared" si="15"/>
        <v>0.018291434317120842</v>
      </c>
      <c r="M51" s="82">
        <f t="shared" si="15"/>
        <v>0.027355418707273996</v>
      </c>
      <c r="N51" s="82">
        <f>(N17*$P$24-N34*$P$41)/($P$24-$P$41)</f>
        <v>-0.3160744204385989</v>
      </c>
      <c r="O51" s="83">
        <f t="shared" si="5"/>
        <v>5.421046099742811</v>
      </c>
    </row>
    <row r="52" spans="1:17" ht="14.25" customHeight="1">
      <c r="A52" s="78" t="s">
        <v>64</v>
      </c>
      <c r="B52" s="82">
        <f t="shared" si="6"/>
        <v>0.07179623631520311</v>
      </c>
      <c r="C52" s="82">
        <f t="shared" si="8"/>
        <v>-0.005466734125752512</v>
      </c>
      <c r="D52" s="82">
        <f t="shared" si="10"/>
        <v>11.4721984959614</v>
      </c>
      <c r="E52" s="82">
        <f t="shared" si="12"/>
        <v>-0.25524189482254206</v>
      </c>
      <c r="F52" s="82">
        <f t="shared" si="14"/>
        <v>9.159063731466505</v>
      </c>
      <c r="G52" s="84" t="s">
        <v>47</v>
      </c>
      <c r="H52" s="82">
        <f t="shared" si="16"/>
        <v>2.977414293700513</v>
      </c>
      <c r="I52" s="82">
        <f>(I18*$P$24-I35*$P$41)/($P$24-$P$41)</f>
        <v>1.3017342724422942</v>
      </c>
      <c r="J52" s="81" t="s">
        <v>43</v>
      </c>
      <c r="K52" s="82">
        <f t="shared" si="15"/>
        <v>0.11038788742796954</v>
      </c>
      <c r="L52" s="82">
        <f t="shared" si="15"/>
        <v>-4.244734649951837</v>
      </c>
      <c r="M52" s="82">
        <f t="shared" si="15"/>
        <v>0.010926742065842394</v>
      </c>
      <c r="N52" s="84" t="s">
        <v>47</v>
      </c>
      <c r="O52" s="83">
        <f t="shared" si="5"/>
        <v>20.598078380479592</v>
      </c>
      <c r="Q52" s="32"/>
    </row>
    <row r="53" spans="1:15" ht="14.25" customHeight="1">
      <c r="A53" s="42" t="s">
        <v>9</v>
      </c>
      <c r="B53" s="82">
        <f t="shared" si="6"/>
        <v>1.1387430793921982</v>
      </c>
      <c r="C53" s="82">
        <f t="shared" si="8"/>
        <v>-0.0012922296683660333</v>
      </c>
      <c r="D53" s="82">
        <f t="shared" si="10"/>
        <v>1.8654865082162415</v>
      </c>
      <c r="E53" s="82">
        <f t="shared" si="12"/>
        <v>-0.016151892459164936</v>
      </c>
      <c r="F53" s="82">
        <f t="shared" si="14"/>
        <v>0.02126106093462733</v>
      </c>
      <c r="G53" s="82">
        <f>(G19*$P$24-G36*$P$41)/($P$24-$P$41)</f>
        <v>-0.00017007339252081446</v>
      </c>
      <c r="H53" s="82">
        <f t="shared" si="16"/>
        <v>0.014350313801579417</v>
      </c>
      <c r="I53" s="82">
        <f>(I19*$P$24-I36*$P$41)/($P$24-$P$41)</f>
        <v>0.36747828220315215</v>
      </c>
      <c r="J53" s="82">
        <f>(J19*$P$24-J36*$P$41)/($P$24-$P$41)</f>
        <v>0.4176772186408331</v>
      </c>
      <c r="K53" s="81" t="s">
        <v>43</v>
      </c>
      <c r="L53" s="82">
        <f>(L19*$P$24-L36*$P$41)/($P$24-$P$41)</f>
        <v>0.008651131024527194</v>
      </c>
      <c r="M53" s="82">
        <f>(M19*$P$24-M36*$P$41)/($P$24-$P$41)</f>
        <v>0.16141377201201174</v>
      </c>
      <c r="N53" s="82">
        <f>(N19*$P$24-N36*$P$41)/($P$24-$P$41)</f>
        <v>-0.03614711463662542</v>
      </c>
      <c r="O53" s="83">
        <f t="shared" si="5"/>
        <v>3.941300056068494</v>
      </c>
    </row>
    <row r="54" spans="1:15" ht="14.25" customHeight="1">
      <c r="A54" s="42" t="s">
        <v>10</v>
      </c>
      <c r="B54" s="82">
        <f t="shared" si="6"/>
        <v>0.4743025540319891</v>
      </c>
      <c r="C54" s="82">
        <f t="shared" si="8"/>
        <v>0.3791480295537694</v>
      </c>
      <c r="D54" s="82">
        <f t="shared" si="10"/>
        <v>-0.8155515642275591</v>
      </c>
      <c r="E54" s="82">
        <f t="shared" si="12"/>
        <v>1.1239231568034274</v>
      </c>
      <c r="F54" s="82">
        <f t="shared" si="14"/>
        <v>1.0165059267937184</v>
      </c>
      <c r="G54" s="82">
        <f>(G20*$P$24-G37*$P$41)/($P$24-$P$41)</f>
        <v>-0.22856263600873075</v>
      </c>
      <c r="H54" s="82">
        <f t="shared" si="16"/>
        <v>3.7490502175175044</v>
      </c>
      <c r="I54" s="82">
        <f>(I20*$P$24-I37*$P$41)/($P$24-$P$41)</f>
        <v>1.0970824235297718</v>
      </c>
      <c r="J54" s="82">
        <f>(J20*$P$24-J37*$P$41)/($P$24-$P$41)</f>
        <v>-0.20533943371947938</v>
      </c>
      <c r="K54" s="82">
        <f>(K20*$P$24-K37*$P$41)/($P$24-$P$41)</f>
        <v>0.08364652921143882</v>
      </c>
      <c r="L54" s="81" t="s">
        <v>43</v>
      </c>
      <c r="M54" s="82">
        <f>(M20*$P$24-M37*$P$41)/($P$24-$P$41)</f>
        <v>-0.07446015747175772</v>
      </c>
      <c r="N54" s="82">
        <f>(N20*$P$24-N37*$P$41)/($P$24-$P$41)</f>
        <v>-0.14009441743758633</v>
      </c>
      <c r="O54" s="83">
        <f t="shared" si="5"/>
        <v>6.459650628576506</v>
      </c>
    </row>
    <row r="55" spans="1:15" ht="14.25" customHeight="1">
      <c r="A55" s="42" t="s">
        <v>11</v>
      </c>
      <c r="B55" s="82">
        <f t="shared" si="6"/>
        <v>0.40141740687207983</v>
      </c>
      <c r="C55" s="82">
        <f t="shared" si="8"/>
        <v>0.003725277392745723</v>
      </c>
      <c r="D55" s="82">
        <f t="shared" si="10"/>
        <v>2.739944369384533</v>
      </c>
      <c r="E55" s="82">
        <f t="shared" si="12"/>
        <v>-0.004451420731831561</v>
      </c>
      <c r="F55" s="82">
        <f t="shared" si="14"/>
        <v>0.39572917016704295</v>
      </c>
      <c r="G55" s="82">
        <f>(G21*$P$24-G38*$P$41)/($P$24-$P$41)</f>
        <v>0.0013259155617720358</v>
      </c>
      <c r="H55" s="82">
        <f t="shared" si="16"/>
        <v>0.00016984163421769033</v>
      </c>
      <c r="I55" s="82">
        <f>(I21*$P$24-I38*$P$41)/($P$24-$P$41)</f>
        <v>0.19651861945404475</v>
      </c>
      <c r="J55" s="82">
        <f>(J21*$P$24-J38*$P$41)/($P$24-$P$41)</f>
        <v>0.015480826237834236</v>
      </c>
      <c r="K55" s="82">
        <f>(K21*$P$24-K38*$P$41)/($P$24-$P$41)</f>
        <v>0.1984702070248676</v>
      </c>
      <c r="L55" s="82">
        <f>(L21*$P$24-L38*$P$41)/($P$24-$P$41)</f>
        <v>0.021207198604076143</v>
      </c>
      <c r="M55" s="81" t="s">
        <v>43</v>
      </c>
      <c r="N55" s="82">
        <f>(N21*$P$24-N38*$P$41)/($P$24-$P$41)</f>
        <v>-0.0791170395472955</v>
      </c>
      <c r="O55" s="83">
        <f t="shared" si="5"/>
        <v>3.890420372054087</v>
      </c>
    </row>
    <row r="56" spans="1:15" ht="14.25" customHeight="1">
      <c r="A56" s="42" t="s">
        <v>12</v>
      </c>
      <c r="B56" s="82">
        <f t="shared" si="6"/>
        <v>0.7778440662276381</v>
      </c>
      <c r="C56" s="82">
        <f t="shared" si="8"/>
        <v>0.0005213558875270654</v>
      </c>
      <c r="D56" s="82">
        <f t="shared" si="10"/>
        <v>0.791700012630697</v>
      </c>
      <c r="E56" s="82">
        <f t="shared" si="12"/>
        <v>0.04293198316061495</v>
      </c>
      <c r="F56" s="82">
        <f t="shared" si="14"/>
        <v>-0.13522633136431292</v>
      </c>
      <c r="G56" s="84" t="s">
        <v>47</v>
      </c>
      <c r="H56" s="82">
        <f t="shared" si="16"/>
        <v>-0.11899419723455205</v>
      </c>
      <c r="I56" s="82">
        <f>(I22*$P$24-I39*$P$41)/($P$24-$P$41)</f>
        <v>-0.36120277259729033</v>
      </c>
      <c r="J56" s="84" t="s">
        <v>47</v>
      </c>
      <c r="K56" s="82">
        <f>(K22*$P$24-K39*$P$41)/($P$24-$P$41)</f>
        <v>0.13532756097801954</v>
      </c>
      <c r="L56" s="82">
        <f>(L22*$P$24-L39*$P$41)/($P$24-$P$41)</f>
        <v>-0.1486566991406747</v>
      </c>
      <c r="M56" s="82">
        <f>(M22*$P$24-M39*$P$41)/($P$24-$P$41)</f>
        <v>0.02466142114625534</v>
      </c>
      <c r="N56" s="81" t="s">
        <v>43</v>
      </c>
      <c r="O56" s="83">
        <f t="shared" si="5"/>
        <v>1.008906399693922</v>
      </c>
    </row>
    <row r="57" spans="1:15" ht="4.5" customHeight="1">
      <c r="A57" s="42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7" ht="14.25" customHeight="1">
      <c r="A58" s="50" t="s">
        <v>6</v>
      </c>
      <c r="B58" s="83">
        <f aca="true" t="shared" si="17" ref="B58:N58">SUM(B44:B57)</f>
        <v>17.44692448240875</v>
      </c>
      <c r="C58" s="83">
        <f t="shared" si="17"/>
        <v>4.829059537301645</v>
      </c>
      <c r="D58" s="83">
        <f t="shared" si="17"/>
        <v>27.166379121532465</v>
      </c>
      <c r="E58" s="83">
        <f t="shared" si="17"/>
        <v>2.5843284338066237</v>
      </c>
      <c r="F58" s="83">
        <f t="shared" si="17"/>
        <v>16.788326023993555</v>
      </c>
      <c r="G58" s="83">
        <f t="shared" si="17"/>
        <v>-0.027277982451669285</v>
      </c>
      <c r="H58" s="83">
        <f t="shared" si="17"/>
        <v>8.50249521629862</v>
      </c>
      <c r="I58" s="83">
        <f t="shared" si="17"/>
        <v>15.18653296343075</v>
      </c>
      <c r="J58" s="83">
        <f t="shared" si="17"/>
        <v>3.012513938352975</v>
      </c>
      <c r="K58" s="83">
        <f t="shared" si="17"/>
        <v>8.726011860378657</v>
      </c>
      <c r="L58" s="83">
        <f t="shared" si="17"/>
        <v>-0.5214059665541388</v>
      </c>
      <c r="M58" s="83">
        <f t="shared" si="17"/>
        <v>-0.6372522154704916</v>
      </c>
      <c r="N58" s="83">
        <f t="shared" si="17"/>
        <v>-3.0566354130278133</v>
      </c>
      <c r="O58" s="83">
        <f>+SUM(B58:N58)</f>
        <v>99.99999999999994</v>
      </c>
      <c r="P58" s="16"/>
      <c r="Q58" s="21"/>
    </row>
    <row r="59" spans="1:15" ht="9.75" customHeight="1" thickBot="1">
      <c r="A59" s="37"/>
      <c r="B59" s="37"/>
      <c r="C59" s="37"/>
      <c r="D59" s="37"/>
      <c r="E59" s="37"/>
      <c r="F59" s="37"/>
      <c r="G59" s="37"/>
      <c r="H59" s="37"/>
      <c r="I59" s="37"/>
      <c r="J59" s="58"/>
      <c r="K59" s="37"/>
      <c r="L59" s="37"/>
      <c r="M59" s="37"/>
      <c r="N59" s="37"/>
      <c r="O59" s="37"/>
    </row>
    <row r="60" spans="1:15" ht="2.25" customHeight="1">
      <c r="A60" s="52"/>
      <c r="B60" s="54"/>
      <c r="C60" s="54"/>
      <c r="D60" s="54"/>
      <c r="E60" s="54"/>
      <c r="F60" s="54"/>
      <c r="G60" s="54"/>
      <c r="H60" s="54"/>
      <c r="I60" s="54"/>
      <c r="J60" s="69"/>
      <c r="K60" s="54"/>
      <c r="L60" s="54"/>
      <c r="M60" s="54"/>
      <c r="N60" s="54"/>
      <c r="O60" s="34"/>
    </row>
    <row r="61" spans="1:15" s="11" customFormat="1" ht="12">
      <c r="A61" s="55" t="s">
        <v>42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5"/>
    </row>
    <row r="62" spans="1:15" s="11" customFormat="1" ht="12">
      <c r="A62" s="55" t="s">
        <v>69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5"/>
    </row>
    <row r="63" spans="2:14" s="11" customFormat="1" ht="1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</sheetData>
  <sheetProtection/>
  <conditionalFormatting sqref="B10:N17 B19:N21 B22:F22 J22 N22">
    <cfRule type="expression" priority="14" dxfId="0" stopIfTrue="1">
      <formula>B10&gt;2</formula>
    </cfRule>
  </conditionalFormatting>
  <conditionalFormatting sqref="B27:N34 B36:N38 B39:F39 H39:I39 K39:N39">
    <cfRule type="expression" priority="13" dxfId="0" stopIfTrue="1">
      <formula>B27&gt;2</formula>
    </cfRule>
  </conditionalFormatting>
  <conditionalFormatting sqref="B44:N56">
    <cfRule type="expression" priority="1" dxfId="11" stopIfTrue="1">
      <formula>B44&lt;-100</formula>
    </cfRule>
    <cfRule type="expression" priority="11" dxfId="14" stopIfTrue="1">
      <formula>B44&lt;-3</formula>
    </cfRule>
    <cfRule type="expression" priority="12" dxfId="0" stopIfTrue="1">
      <formula>B44&gt;3</formula>
    </cfRule>
  </conditionalFormatting>
  <conditionalFormatting sqref="B18:I18 K18:N18">
    <cfRule type="expression" priority="10" dxfId="0" stopIfTrue="1">
      <formula>B18&gt;2</formula>
    </cfRule>
  </conditionalFormatting>
  <conditionalFormatting sqref="J18">
    <cfRule type="expression" priority="9" dxfId="0" stopIfTrue="1">
      <formula>J18&gt;2</formula>
    </cfRule>
  </conditionalFormatting>
  <conditionalFormatting sqref="B35:I35 K35:N35">
    <cfRule type="expression" priority="8" dxfId="0" stopIfTrue="1">
      <formula>B35&gt;2</formula>
    </cfRule>
  </conditionalFormatting>
  <conditionalFormatting sqref="J35">
    <cfRule type="expression" priority="7" dxfId="0" stopIfTrue="1">
      <formula>J35&gt;2</formula>
    </cfRule>
  </conditionalFormatting>
  <conditionalFormatting sqref="G22">
    <cfRule type="expression" priority="6" dxfId="0" stopIfTrue="1">
      <formula>G22&gt;2</formula>
    </cfRule>
  </conditionalFormatting>
  <conditionalFormatting sqref="G39">
    <cfRule type="expression" priority="5" dxfId="0" stopIfTrue="1">
      <formula>G39&gt;2</formula>
    </cfRule>
  </conditionalFormatting>
  <conditionalFormatting sqref="J39">
    <cfRule type="expression" priority="4" dxfId="0" stopIfTrue="1">
      <formula>J39&gt;2</formula>
    </cfRule>
  </conditionalFormatting>
  <conditionalFormatting sqref="H22:I22">
    <cfRule type="expression" priority="3" dxfId="0" stopIfTrue="1">
      <formula>H22&gt;2</formula>
    </cfRule>
  </conditionalFormatting>
  <conditionalFormatting sqref="K22:M22">
    <cfRule type="expression" priority="2" dxfId="0" stopIfTrue="1">
      <formula>K22&gt;2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7" sqref="O7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35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34"/>
    </row>
    <row r="2" spans="1:12" ht="12.75">
      <c r="A2" s="35" t="str">
        <f>+Exp!A2</f>
        <v>ARGENTINA, BOLIVIA, BRASIL, CHILE, COLOMBIA, ECUADOR, MÉXICO, PARAGUAY, PERÚ Y URUGUAY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ht="12.75">
      <c r="A4" s="36" t="str">
        <f>+Exp!A4</f>
        <v>Enero-Setiembre 2017-2018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57"/>
      <c r="M4" s="12"/>
    </row>
    <row r="5" spans="1:12" ht="12.75">
      <c r="A5" s="36" t="s">
        <v>36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34"/>
    </row>
    <row r="6" spans="1:12" ht="9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customHeight="1" thickBot="1">
      <c r="A7" s="88" t="s">
        <v>0</v>
      </c>
      <c r="B7" s="86" t="s">
        <v>30</v>
      </c>
      <c r="C7" s="86" t="s">
        <v>31</v>
      </c>
      <c r="D7" s="86" t="s">
        <v>32</v>
      </c>
      <c r="E7" s="87" t="s">
        <v>33</v>
      </c>
      <c r="F7" s="86" t="s">
        <v>40</v>
      </c>
      <c r="G7" s="86" t="s">
        <v>34</v>
      </c>
      <c r="H7" s="86" t="s">
        <v>35</v>
      </c>
      <c r="I7" s="86" t="s">
        <v>41</v>
      </c>
      <c r="J7" s="86" t="s">
        <v>37</v>
      </c>
      <c r="K7" s="86" t="s">
        <v>38</v>
      </c>
      <c r="L7" s="86" t="s">
        <v>18</v>
      </c>
    </row>
    <row r="8" spans="1:12" ht="9" customHeight="1">
      <c r="A8" s="5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">
      <c r="A9" s="60"/>
      <c r="B9" s="60" t="str">
        <f>+Exp!B10</f>
        <v>Enero-Setiembre 2018</v>
      </c>
      <c r="C9" s="60"/>
      <c r="D9" s="61"/>
      <c r="E9" s="61"/>
      <c r="F9" s="61"/>
      <c r="G9" s="61"/>
      <c r="H9" s="61"/>
      <c r="I9" s="61"/>
      <c r="J9" s="61"/>
      <c r="K9" s="61"/>
      <c r="L9" s="61"/>
    </row>
    <row r="10" spans="1:12" ht="9" customHeight="1">
      <c r="A10" s="62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4.25" customHeight="1">
      <c r="A11" s="35" t="s">
        <v>6</v>
      </c>
      <c r="B11" s="63">
        <f>+Exp!B25</f>
        <v>15584.156768349996</v>
      </c>
      <c r="C11" s="63">
        <f>+Exp!C25</f>
        <v>3435.61364453</v>
      </c>
      <c r="D11" s="63">
        <f>+Exp!D25</f>
        <v>32437.258418000005</v>
      </c>
      <c r="E11" s="63">
        <f>+Exp!E25</f>
        <v>7455.491019300001</v>
      </c>
      <c r="F11" s="63">
        <f>+Exp!F25</f>
        <v>9075.02725478003</v>
      </c>
      <c r="G11" s="63">
        <f>+Exp!G25</f>
        <v>4479.0496034689995</v>
      </c>
      <c r="H11" s="63">
        <f>+Exp!H25</f>
        <v>12982.558</v>
      </c>
      <c r="I11" s="63">
        <f>+Exp!I25</f>
        <v>4936.594233999998</v>
      </c>
      <c r="J11" s="63">
        <f>+Exp!J25</f>
        <v>4549.5051741980005</v>
      </c>
      <c r="K11" s="63">
        <f>+Exp!K25</f>
        <v>1723.156127</v>
      </c>
      <c r="L11" s="63">
        <f>SUM(B11:K11)</f>
        <v>96658.41024362703</v>
      </c>
    </row>
    <row r="12" spans="1:12" ht="9" customHeight="1">
      <c r="A12" s="3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4" ht="14.25" customHeight="1">
      <c r="A13" s="35" t="s">
        <v>24</v>
      </c>
      <c r="B13" s="63">
        <f>SUM(B15:B26)</f>
        <v>30049.812654669993</v>
      </c>
      <c r="C13" s="63">
        <f aca="true" t="shared" si="0" ref="C13:L13">SUM(C15:C26)</f>
        <v>3480.8153378300008</v>
      </c>
      <c r="D13" s="63">
        <f t="shared" si="0"/>
        <v>147222.17904000002</v>
      </c>
      <c r="E13" s="63">
        <f t="shared" si="0"/>
        <v>50196.018235839976</v>
      </c>
      <c r="F13" s="63">
        <f t="shared" si="0"/>
        <v>22232.647250940034</v>
      </c>
      <c r="G13" s="63">
        <f t="shared" si="0"/>
        <v>11787.908163479</v>
      </c>
      <c r="H13" s="63">
        <f t="shared" si="0"/>
        <v>320163.8329999999</v>
      </c>
      <c r="I13" s="63">
        <f t="shared" si="0"/>
        <v>2126.250968999999</v>
      </c>
      <c r="J13" s="63">
        <f t="shared" si="0"/>
        <v>31048.940074829003</v>
      </c>
      <c r="K13" s="63">
        <f t="shared" si="0"/>
        <v>3906.4693690000004</v>
      </c>
      <c r="L13" s="63">
        <f t="shared" si="0"/>
        <v>622214.874095588</v>
      </c>
      <c r="M13" s="2"/>
      <c r="N13" s="2"/>
    </row>
    <row r="14" spans="1:14" ht="6.75" customHeight="1">
      <c r="A14" s="7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"/>
      <c r="N14" s="2"/>
    </row>
    <row r="15" spans="1:22" ht="14.25">
      <c r="A15" s="36" t="s">
        <v>53</v>
      </c>
      <c r="B15" s="63">
        <v>470.36754263</v>
      </c>
      <c r="C15" s="63">
        <v>24.987163380000002</v>
      </c>
      <c r="D15" s="63">
        <v>2246.154456</v>
      </c>
      <c r="E15" s="63">
        <v>524.9394743400001</v>
      </c>
      <c r="F15" s="63">
        <v>2470.6078864600004</v>
      </c>
      <c r="G15" s="63">
        <v>286.76567664099997</v>
      </c>
      <c r="H15" s="63">
        <v>4874.656</v>
      </c>
      <c r="I15" s="63">
        <v>16.251497</v>
      </c>
      <c r="J15" s="63">
        <v>366.33483353900016</v>
      </c>
      <c r="K15" s="63">
        <v>65.96753100000001</v>
      </c>
      <c r="L15" s="63">
        <f>SUM(B15:K15)</f>
        <v>11347.03206099</v>
      </c>
      <c r="M15" s="2"/>
      <c r="N15" s="96"/>
      <c r="O15" s="15"/>
      <c r="P15" s="28"/>
      <c r="Q15" s="28"/>
      <c r="R15" s="15"/>
      <c r="S15" s="15"/>
      <c r="T15" s="15"/>
      <c r="U15" s="15"/>
      <c r="V15" s="15"/>
    </row>
    <row r="16" spans="1:22" ht="6.75" customHeight="1">
      <c r="A16" s="7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2"/>
      <c r="N16" s="96"/>
      <c r="O16" s="15"/>
      <c r="P16" s="28"/>
      <c r="Q16" s="28"/>
      <c r="R16" s="15"/>
      <c r="S16" s="15"/>
      <c r="T16" s="15"/>
      <c r="U16" s="15"/>
      <c r="V16" s="15"/>
    </row>
    <row r="17" spans="1:22" ht="14.25">
      <c r="A17" s="36" t="s">
        <v>50</v>
      </c>
      <c r="B17" s="63">
        <v>998.7149673999999</v>
      </c>
      <c r="C17" s="63">
        <v>148.14725494</v>
      </c>
      <c r="D17" s="63">
        <v>2319.335405</v>
      </c>
      <c r="E17" s="63">
        <v>1009.03311589</v>
      </c>
      <c r="F17" s="63">
        <v>691.7767238800009</v>
      </c>
      <c r="G17" s="63">
        <v>69.13384817299999</v>
      </c>
      <c r="H17" s="63">
        <v>10355.906</v>
      </c>
      <c r="I17" s="63">
        <v>2.88573</v>
      </c>
      <c r="J17" s="63">
        <v>667.685351415</v>
      </c>
      <c r="K17" s="63">
        <v>22.786386999999998</v>
      </c>
      <c r="L17" s="63">
        <f>SUM(B17:K17)</f>
        <v>16285.404783698003</v>
      </c>
      <c r="M17" s="2"/>
      <c r="N17" s="96"/>
      <c r="O17" s="15"/>
      <c r="P17" s="28"/>
      <c r="Q17" s="28"/>
      <c r="R17" s="15"/>
      <c r="S17" s="15"/>
      <c r="T17" s="15"/>
      <c r="U17" s="15"/>
      <c r="V17" s="15"/>
    </row>
    <row r="18" spans="1:22" ht="14.25">
      <c r="A18" s="36" t="s">
        <v>13</v>
      </c>
      <c r="B18" s="63">
        <v>3065.89137506</v>
      </c>
      <c r="C18" s="63">
        <v>393.83159301</v>
      </c>
      <c r="D18" s="63">
        <v>20924.452681999996</v>
      </c>
      <c r="E18" s="63">
        <v>8596.216378749996</v>
      </c>
      <c r="F18" s="63">
        <v>8458.048386510043</v>
      </c>
      <c r="G18" s="63">
        <v>4926.860770847999</v>
      </c>
      <c r="H18" s="63">
        <v>264325.877</v>
      </c>
      <c r="I18" s="63">
        <v>85.514069</v>
      </c>
      <c r="J18" s="63">
        <v>5831.714664164999</v>
      </c>
      <c r="K18" s="63">
        <v>339.289555</v>
      </c>
      <c r="L18" s="63">
        <f>SUM(B18:K18)</f>
        <v>316947.696474343</v>
      </c>
      <c r="M18" s="2"/>
      <c r="N18" s="96"/>
      <c r="O18" s="96"/>
      <c r="P18" s="28"/>
      <c r="Q18" s="28"/>
      <c r="R18" s="15"/>
      <c r="S18" s="15"/>
      <c r="T18" s="15"/>
      <c r="U18" s="15"/>
      <c r="V18" s="15"/>
    </row>
    <row r="19" spans="1:22" ht="6.75" customHeight="1">
      <c r="A19" s="7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"/>
      <c r="N19" s="96"/>
      <c r="O19" s="15"/>
      <c r="P19" s="28"/>
      <c r="Q19" s="28"/>
      <c r="R19" s="15"/>
      <c r="S19" s="15"/>
      <c r="T19" s="15"/>
      <c r="U19" s="15"/>
      <c r="V19" s="15"/>
    </row>
    <row r="20" spans="1:22" ht="14.25">
      <c r="A20" s="36" t="s">
        <v>49</v>
      </c>
      <c r="B20" s="63">
        <v>6931.174102210001</v>
      </c>
      <c r="C20" s="63">
        <v>587.09140424</v>
      </c>
      <c r="D20" s="63">
        <v>30227.102423999997</v>
      </c>
      <c r="E20" s="63">
        <v>7088.9373971</v>
      </c>
      <c r="F20" s="63">
        <v>3627.998066939997</v>
      </c>
      <c r="G20" s="63">
        <v>2479.1413241110004</v>
      </c>
      <c r="H20" s="63">
        <v>19173.144</v>
      </c>
      <c r="I20" s="63">
        <v>550.768331</v>
      </c>
      <c r="J20" s="63">
        <v>5232.772712844</v>
      </c>
      <c r="K20" s="63">
        <v>630.284763</v>
      </c>
      <c r="L20" s="63">
        <f>SUM(B20:K20)</f>
        <v>76528.414525445</v>
      </c>
      <c r="M20" s="2"/>
      <c r="N20" s="96"/>
      <c r="O20" s="15"/>
      <c r="P20" s="28"/>
      <c r="Q20" s="28"/>
      <c r="R20" s="15"/>
      <c r="S20" s="15"/>
      <c r="T20" s="15"/>
      <c r="U20" s="15"/>
      <c r="V20" s="15"/>
    </row>
    <row r="21" spans="1:22" ht="7.5" customHeight="1">
      <c r="A21" s="7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2"/>
      <c r="N21" s="96"/>
      <c r="O21" s="15"/>
      <c r="P21" s="28"/>
      <c r="Q21" s="28"/>
      <c r="R21" s="15"/>
      <c r="S21" s="15"/>
      <c r="T21" s="15"/>
      <c r="U21" s="15"/>
      <c r="V21" s="15"/>
    </row>
    <row r="22" spans="1:22" ht="14.25">
      <c r="A22" s="36" t="s">
        <v>14</v>
      </c>
      <c r="B22" s="63">
        <v>365.32168093000007</v>
      </c>
      <c r="C22" s="63">
        <v>508.26318382</v>
      </c>
      <c r="D22" s="63">
        <v>3237.617438</v>
      </c>
      <c r="E22" s="63">
        <v>5113.1436996400025</v>
      </c>
      <c r="F22" s="63">
        <v>383.73765935000097</v>
      </c>
      <c r="G22" s="63">
        <v>264.80984100800003</v>
      </c>
      <c r="H22" s="63">
        <v>2910.144</v>
      </c>
      <c r="I22" s="63">
        <v>14.564653</v>
      </c>
      <c r="J22" s="63">
        <v>1610.665254237</v>
      </c>
      <c r="K22" s="63">
        <v>6.963304</v>
      </c>
      <c r="L22" s="63">
        <f>SUM(B22:K22)</f>
        <v>14415.230713985004</v>
      </c>
      <c r="M22" s="2"/>
      <c r="N22" s="96"/>
      <c r="O22" s="15"/>
      <c r="P22" s="28"/>
      <c r="Q22" s="28"/>
      <c r="R22" s="15"/>
      <c r="S22" s="15"/>
      <c r="T22" s="15"/>
      <c r="U22" s="15"/>
      <c r="V22" s="15"/>
    </row>
    <row r="23" spans="1:22" ht="14.25">
      <c r="A23" s="36" t="s">
        <v>15</v>
      </c>
      <c r="B23" s="63">
        <v>2566.2082334900006</v>
      </c>
      <c r="C23" s="63">
        <v>347.30822927</v>
      </c>
      <c r="D23" s="63">
        <v>49299.600369</v>
      </c>
      <c r="E23" s="63">
        <v>18123.69720799</v>
      </c>
      <c r="F23" s="63">
        <v>2315.5060999100006</v>
      </c>
      <c r="G23" s="63">
        <v>1076.546183831</v>
      </c>
      <c r="H23" s="63">
        <v>6081.567</v>
      </c>
      <c r="I23" s="63">
        <v>45.566292000000004</v>
      </c>
      <c r="J23" s="63">
        <v>10283.366751926</v>
      </c>
      <c r="K23" s="63">
        <v>1157.356258</v>
      </c>
      <c r="L23" s="63">
        <f>SUM(B23:K23)</f>
        <v>91296.722625417</v>
      </c>
      <c r="M23" s="2"/>
      <c r="N23" s="96"/>
      <c r="O23" s="15"/>
      <c r="P23" s="28"/>
      <c r="Q23" s="28"/>
      <c r="R23" s="15"/>
      <c r="S23" s="15"/>
      <c r="T23" s="15"/>
      <c r="U23" s="15"/>
      <c r="V23" s="15"/>
    </row>
    <row r="24" spans="1:22" ht="14.25">
      <c r="A24" s="36" t="s">
        <v>27</v>
      </c>
      <c r="B24" s="63">
        <v>2727.12338896</v>
      </c>
      <c r="C24" s="63">
        <v>486.81138083999997</v>
      </c>
      <c r="D24" s="63">
        <v>10434.752622000002</v>
      </c>
      <c r="E24" s="63">
        <v>4886.68148342</v>
      </c>
      <c r="F24" s="63">
        <v>1065.1729860700011</v>
      </c>
      <c r="G24" s="63">
        <v>232.17824053100003</v>
      </c>
      <c r="H24" s="63">
        <v>4878.631</v>
      </c>
      <c r="I24" s="63">
        <v>137.46161999999998</v>
      </c>
      <c r="J24" s="63">
        <v>2612.8812900759995</v>
      </c>
      <c r="K24" s="63">
        <v>81.21176700000001</v>
      </c>
      <c r="L24" s="63">
        <f>SUM(B24:K24)</f>
        <v>27542.905778897002</v>
      </c>
      <c r="M24" s="2"/>
      <c r="N24" s="96"/>
      <c r="O24" s="15"/>
      <c r="P24" s="28"/>
      <c r="Q24" s="15"/>
      <c r="R24" s="15"/>
      <c r="S24" s="15"/>
      <c r="T24" s="15"/>
      <c r="U24" s="15"/>
      <c r="V24" s="15"/>
    </row>
    <row r="25" spans="1:22" ht="7.5" customHeight="1">
      <c r="A25" s="7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"/>
      <c r="N25" s="96"/>
      <c r="O25" s="15"/>
      <c r="P25" s="15"/>
      <c r="Q25" s="15"/>
      <c r="R25" s="15"/>
      <c r="S25" s="15"/>
      <c r="T25" s="15"/>
      <c r="U25" s="15"/>
      <c r="V25" s="15"/>
    </row>
    <row r="26" spans="1:22" ht="14.25" customHeight="1">
      <c r="A26" s="36" t="s">
        <v>22</v>
      </c>
      <c r="B26" s="63">
        <v>12925.011363989994</v>
      </c>
      <c r="C26" s="63">
        <v>984.3751283300006</v>
      </c>
      <c r="D26" s="63">
        <v>28533.163644000022</v>
      </c>
      <c r="E26" s="63">
        <v>4853.369478709981</v>
      </c>
      <c r="F26" s="63">
        <v>3219.7994418199883</v>
      </c>
      <c r="G26" s="63">
        <v>2452.472278336</v>
      </c>
      <c r="H26" s="63">
        <v>7563.908</v>
      </c>
      <c r="I26" s="63">
        <v>1273.238776999999</v>
      </c>
      <c r="J26" s="63">
        <v>4443.519216627005</v>
      </c>
      <c r="K26" s="63">
        <v>1602.6098040000004</v>
      </c>
      <c r="L26" s="63">
        <f>SUM(B26:K26)</f>
        <v>67851.46713281299</v>
      </c>
      <c r="M26" s="2"/>
      <c r="N26" s="96"/>
      <c r="O26" s="15"/>
      <c r="P26" s="15"/>
      <c r="Q26" s="15"/>
      <c r="R26" s="15"/>
      <c r="S26" s="15"/>
      <c r="T26" s="15"/>
      <c r="U26" s="15"/>
      <c r="V26" s="15"/>
    </row>
    <row r="27" spans="1:14" ht="9" customHeight="1">
      <c r="A27" s="7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"/>
      <c r="N27" s="2"/>
    </row>
    <row r="28" spans="1:14" ht="14.25" customHeight="1">
      <c r="A28" s="73" t="s">
        <v>23</v>
      </c>
      <c r="B28" s="63">
        <f aca="true" t="shared" si="1" ref="B28:L28">+B11+B13</f>
        <v>45633.96942301999</v>
      </c>
      <c r="C28" s="63">
        <f t="shared" si="1"/>
        <v>6916.428982360001</v>
      </c>
      <c r="D28" s="63">
        <f t="shared" si="1"/>
        <v>179659.43745800003</v>
      </c>
      <c r="E28" s="63">
        <f t="shared" si="1"/>
        <v>57651.50925513998</v>
      </c>
      <c r="F28" s="63">
        <f t="shared" si="1"/>
        <v>31307.674505720064</v>
      </c>
      <c r="G28" s="63">
        <f t="shared" si="1"/>
        <v>16266.957766947999</v>
      </c>
      <c r="H28" s="63">
        <f t="shared" si="1"/>
        <v>333146.39099999995</v>
      </c>
      <c r="I28" s="63">
        <f t="shared" si="1"/>
        <v>7062.845202999997</v>
      </c>
      <c r="J28" s="63">
        <f t="shared" si="1"/>
        <v>35598.445249027005</v>
      </c>
      <c r="K28" s="63">
        <f t="shared" si="1"/>
        <v>5629.625496000001</v>
      </c>
      <c r="L28" s="63">
        <f t="shared" si="1"/>
        <v>718873.284339215</v>
      </c>
      <c r="M28" s="2"/>
      <c r="N28" s="2"/>
    </row>
    <row r="29" spans="1:12" ht="9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57"/>
    </row>
    <row r="30" spans="1:12" ht="15">
      <c r="A30" s="60"/>
      <c r="B30" s="60" t="str">
        <f>+Exp!B27</f>
        <v>Enero-Setiembre 2017</v>
      </c>
      <c r="C30" s="60"/>
      <c r="D30" s="61"/>
      <c r="E30" s="61"/>
      <c r="F30" s="61"/>
      <c r="G30" s="61"/>
      <c r="H30" s="61"/>
      <c r="I30" s="61"/>
      <c r="J30" s="61"/>
      <c r="K30" s="61"/>
      <c r="L30" s="74"/>
    </row>
    <row r="31" spans="1:12" ht="9" customHeight="1">
      <c r="A31" s="62"/>
      <c r="B31" s="34"/>
      <c r="C31" s="34"/>
      <c r="D31" s="61"/>
      <c r="E31" s="61"/>
      <c r="F31" s="61"/>
      <c r="G31" s="61"/>
      <c r="H31" s="61"/>
      <c r="I31" s="61"/>
      <c r="J31" s="61"/>
      <c r="K31" s="61"/>
      <c r="L31" s="57"/>
    </row>
    <row r="32" spans="1:12" ht="14.25" customHeight="1">
      <c r="A32" s="35" t="s">
        <v>6</v>
      </c>
      <c r="B32" s="63">
        <f>+Exp!B42</f>
        <v>13439.76254175</v>
      </c>
      <c r="C32" s="63">
        <f>+Exp!C42</f>
        <v>2863.2651935899994</v>
      </c>
      <c r="D32" s="63">
        <f>+Exp!D42</f>
        <v>30034.550662</v>
      </c>
      <c r="E32" s="63">
        <f>+Exp!E42</f>
        <v>7148.059760379999</v>
      </c>
      <c r="F32" s="63">
        <f>+Exp!F42</f>
        <v>7013.476794</v>
      </c>
      <c r="G32" s="63">
        <f>+Exp!G42</f>
        <v>3395.3591575529995</v>
      </c>
      <c r="H32" s="63">
        <f>+Exp!H42</f>
        <v>11172.55</v>
      </c>
      <c r="I32" s="63">
        <f>+Exp!I42</f>
        <v>3840.355544</v>
      </c>
      <c r="J32" s="63">
        <f>+Exp!J42</f>
        <v>4694.067602699999</v>
      </c>
      <c r="K32" s="63">
        <f>+Exp!K42</f>
        <v>1788.2589619999999</v>
      </c>
      <c r="L32" s="63">
        <f>SUM(B32:K32)</f>
        <v>85389.706217973</v>
      </c>
    </row>
    <row r="33" spans="1:12" ht="9" customHeight="1">
      <c r="A33" s="36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4" ht="14.25" customHeight="1">
      <c r="A34" s="35" t="s">
        <v>24</v>
      </c>
      <c r="B34" s="63">
        <f>SUM(B36:B47)</f>
        <v>30655.928281940003</v>
      </c>
      <c r="C34" s="63">
        <f aca="true" t="shared" si="2" ref="C34:K34">SUM(C36:C47)</f>
        <v>3268.398504460001</v>
      </c>
      <c r="D34" s="63">
        <f t="shared" si="2"/>
        <v>134554.29517</v>
      </c>
      <c r="E34" s="63">
        <f t="shared" si="2"/>
        <v>41095.11545984</v>
      </c>
      <c r="F34" s="63">
        <f t="shared" si="2"/>
        <v>20513.973559</v>
      </c>
      <c r="G34" s="63">
        <f t="shared" si="2"/>
        <v>10647.595185632</v>
      </c>
      <c r="H34" s="63">
        <f t="shared" si="2"/>
        <v>288045.11500000005</v>
      </c>
      <c r="I34" s="63">
        <f t="shared" si="2"/>
        <v>2825.423063000001</v>
      </c>
      <c r="J34" s="63">
        <f t="shared" si="2"/>
        <v>27105.72714526999</v>
      </c>
      <c r="K34" s="63">
        <f t="shared" si="2"/>
        <v>4072.9430380000003</v>
      </c>
      <c r="L34" s="63">
        <f>SUM(B34:K34)</f>
        <v>562784.5144071421</v>
      </c>
      <c r="M34" s="2"/>
      <c r="N34" s="2"/>
    </row>
    <row r="35" spans="1:14" ht="6.75" customHeight="1">
      <c r="A35" s="7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"/>
      <c r="N35" s="2"/>
    </row>
    <row r="36" spans="1:23" ht="14.25" customHeight="1">
      <c r="A36" s="36" t="s">
        <v>53</v>
      </c>
      <c r="B36" s="63">
        <v>493.92959046</v>
      </c>
      <c r="C36" s="63">
        <v>4.74293064</v>
      </c>
      <c r="D36" s="63">
        <v>2247.9748899999995</v>
      </c>
      <c r="E36" s="63">
        <v>317.76468080000035</v>
      </c>
      <c r="F36" s="63">
        <v>2503.2650849999995</v>
      </c>
      <c r="G36" s="63">
        <v>189.97585877000003</v>
      </c>
      <c r="H36" s="63">
        <v>4650.454</v>
      </c>
      <c r="I36" s="63">
        <v>24.995408</v>
      </c>
      <c r="J36" s="63">
        <v>315.07956784000004</v>
      </c>
      <c r="K36" s="63">
        <v>46.539257</v>
      </c>
      <c r="L36" s="63">
        <f>SUM(B36:K36)</f>
        <v>10794.72126851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72"/>
      <c r="B37" s="63"/>
      <c r="C37" s="63"/>
      <c r="D37" s="63"/>
      <c r="E37" s="63"/>
      <c r="F37" s="63"/>
      <c r="G37" s="63"/>
      <c r="H37" s="63"/>
      <c r="I37" s="63"/>
      <c r="J37" s="63"/>
      <c r="K37" s="63">
        <v>0</v>
      </c>
      <c r="L37" s="6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36" t="s">
        <v>50</v>
      </c>
      <c r="B38" s="63">
        <v>918.6527677800001</v>
      </c>
      <c r="C38" s="63">
        <v>119.544141</v>
      </c>
      <c r="D38" s="63">
        <v>2050.14636</v>
      </c>
      <c r="E38" s="63">
        <v>1005.32380418</v>
      </c>
      <c r="F38" s="63">
        <v>379.081683</v>
      </c>
      <c r="G38" s="63">
        <v>55.101284184</v>
      </c>
      <c r="H38" s="63">
        <v>8286.071</v>
      </c>
      <c r="I38" s="63">
        <v>2.0123230000000003</v>
      </c>
      <c r="J38" s="63">
        <v>905.0435049900001</v>
      </c>
      <c r="K38" s="63">
        <v>20.75735</v>
      </c>
      <c r="L38" s="63">
        <f>SUM(B38:K38)</f>
        <v>13741.734218134001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36" t="s">
        <v>13</v>
      </c>
      <c r="B39" s="63">
        <v>3414.07334915</v>
      </c>
      <c r="C39" s="63">
        <v>497.06186955</v>
      </c>
      <c r="D39" s="63">
        <v>20163.107462</v>
      </c>
      <c r="E39" s="63">
        <v>7740.68358037</v>
      </c>
      <c r="F39" s="63">
        <v>8146.8634950000005</v>
      </c>
      <c r="G39" s="63">
        <v>4622.122123490999</v>
      </c>
      <c r="H39" s="63">
        <v>240549.119</v>
      </c>
      <c r="I39" s="63">
        <v>93.89875500000001</v>
      </c>
      <c r="J39" s="63">
        <v>4737.84621598</v>
      </c>
      <c r="K39" s="63">
        <v>355.737912</v>
      </c>
      <c r="L39" s="63">
        <f>SUM(B39:K39)</f>
        <v>290320.51376254094</v>
      </c>
      <c r="M39" s="2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7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36" t="s">
        <v>49</v>
      </c>
      <c r="B41" s="63">
        <v>6430.08744755</v>
      </c>
      <c r="C41" s="63">
        <v>625.20692149</v>
      </c>
      <c r="D41" s="63">
        <v>25803.257101</v>
      </c>
      <c r="E41" s="63">
        <v>6241.36379019</v>
      </c>
      <c r="F41" s="63">
        <v>4077.825640000001</v>
      </c>
      <c r="G41" s="63">
        <v>2394.6399978770005</v>
      </c>
      <c r="H41" s="63">
        <v>16321.218</v>
      </c>
      <c r="I41" s="63">
        <v>923.1744</v>
      </c>
      <c r="J41" s="63">
        <v>4737.60006152</v>
      </c>
      <c r="K41" s="63">
        <v>669.60193</v>
      </c>
      <c r="L41" s="63">
        <f>SUM(B41:K41)</f>
        <v>68223.97528962701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7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36" t="s">
        <v>14</v>
      </c>
      <c r="B43" s="63">
        <v>492.5856333</v>
      </c>
      <c r="C43" s="63">
        <v>437.45776407</v>
      </c>
      <c r="D43" s="63">
        <v>3751.4190019999996</v>
      </c>
      <c r="E43" s="63">
        <v>4182.336772539999</v>
      </c>
      <c r="F43" s="63">
        <v>389.87794099999996</v>
      </c>
      <c r="G43" s="63">
        <v>244.463947331</v>
      </c>
      <c r="H43" s="63">
        <v>2763.983</v>
      </c>
      <c r="I43" s="63">
        <v>34.965287</v>
      </c>
      <c r="J43" s="63">
        <v>1378.9369618100002</v>
      </c>
      <c r="K43" s="63">
        <v>6.653104999999999</v>
      </c>
      <c r="L43" s="63">
        <f>SUM(B43:K43)</f>
        <v>13682.679414051001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36" t="s">
        <v>15</v>
      </c>
      <c r="B44" s="63">
        <v>3480.9265301600008</v>
      </c>
      <c r="C44" s="63">
        <v>335.44016002</v>
      </c>
      <c r="D44" s="63">
        <v>40015.570831</v>
      </c>
      <c r="E44" s="63">
        <v>12629.695669260002</v>
      </c>
      <c r="F44" s="63">
        <v>1561.035114</v>
      </c>
      <c r="G44" s="63">
        <v>612.237091826</v>
      </c>
      <c r="H44" s="63">
        <v>5444.181</v>
      </c>
      <c r="I44" s="63">
        <v>47.679269999999995</v>
      </c>
      <c r="J44" s="63">
        <v>8513.39631583</v>
      </c>
      <c r="K44" s="63">
        <v>1161.941111</v>
      </c>
      <c r="L44" s="63">
        <f>SUM(B44:K44)</f>
        <v>73802.103093096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36" t="s">
        <v>27</v>
      </c>
      <c r="B45" s="63">
        <v>2459.37964954</v>
      </c>
      <c r="C45" s="63">
        <v>380.50250692000003</v>
      </c>
      <c r="D45" s="63">
        <v>10856.245511</v>
      </c>
      <c r="E45" s="63">
        <v>4568.59083149</v>
      </c>
      <c r="F45" s="63">
        <v>794.599055</v>
      </c>
      <c r="G45" s="63">
        <v>215.89966188999995</v>
      </c>
      <c r="H45" s="63">
        <v>4719.738</v>
      </c>
      <c r="I45" s="63">
        <v>142.420669</v>
      </c>
      <c r="J45" s="63">
        <v>2046.0435779</v>
      </c>
      <c r="K45" s="63">
        <v>69.790153</v>
      </c>
      <c r="L45" s="63">
        <f>SUM(B45:K45)</f>
        <v>26253.209615739997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7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36" t="s">
        <v>22</v>
      </c>
      <c r="B47" s="63">
        <v>12966.293314000002</v>
      </c>
      <c r="C47" s="63">
        <v>868.4422107700007</v>
      </c>
      <c r="D47" s="63">
        <v>29666.574012999983</v>
      </c>
      <c r="E47" s="63">
        <v>4409.356331009999</v>
      </c>
      <c r="F47" s="63">
        <v>2661.425546</v>
      </c>
      <c r="G47" s="63">
        <v>2313.1552202630005</v>
      </c>
      <c r="H47" s="63">
        <v>5310.351</v>
      </c>
      <c r="I47" s="63">
        <v>1556.2769510000012</v>
      </c>
      <c r="J47" s="63">
        <v>4471.780939399991</v>
      </c>
      <c r="K47" s="63">
        <v>1741.9222200000002</v>
      </c>
      <c r="L47" s="63">
        <f>SUM(B47:K47)</f>
        <v>65965.57774544298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72"/>
      <c r="B48" s="63">
        <v>0</v>
      </c>
      <c r="C48" s="63">
        <v>0</v>
      </c>
      <c r="D48" s="63"/>
      <c r="E48" s="63"/>
      <c r="F48" s="63"/>
      <c r="G48" s="63"/>
      <c r="H48" s="63"/>
      <c r="I48" s="63"/>
      <c r="J48" s="63"/>
      <c r="K48" s="63"/>
      <c r="L48" s="63"/>
      <c r="M48" s="2"/>
      <c r="N48" s="2"/>
    </row>
    <row r="49" spans="1:14" ht="14.25" customHeight="1">
      <c r="A49" s="73" t="s">
        <v>23</v>
      </c>
      <c r="B49" s="63">
        <f aca="true" t="shared" si="3" ref="B49:L49">+B32+B34</f>
        <v>44095.690823690005</v>
      </c>
      <c r="C49" s="63">
        <f t="shared" si="3"/>
        <v>6131.663698050001</v>
      </c>
      <c r="D49" s="63">
        <f t="shared" si="3"/>
        <v>164588.845832</v>
      </c>
      <c r="E49" s="63">
        <f t="shared" si="3"/>
        <v>48243.17522022</v>
      </c>
      <c r="F49" s="63">
        <f t="shared" si="3"/>
        <v>27527.450353</v>
      </c>
      <c r="G49" s="63">
        <f t="shared" si="3"/>
        <v>14042.954343185</v>
      </c>
      <c r="H49" s="63">
        <f t="shared" si="3"/>
        <v>299217.66500000004</v>
      </c>
      <c r="I49" s="63">
        <f t="shared" si="3"/>
        <v>6665.778607000001</v>
      </c>
      <c r="J49" s="63">
        <f t="shared" si="3"/>
        <v>31799.794747969987</v>
      </c>
      <c r="K49" s="63">
        <f t="shared" si="3"/>
        <v>5861.202</v>
      </c>
      <c r="L49" s="63">
        <f t="shared" si="3"/>
        <v>648174.2206251151</v>
      </c>
      <c r="M49" s="2"/>
      <c r="N49" s="2"/>
    </row>
    <row r="50" spans="1:12" ht="9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5">
      <c r="A51" s="60"/>
      <c r="B51" s="60" t="str">
        <f>+Exp!B44</f>
        <v>Crecimiento 2018/2017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9" customHeight="1">
      <c r="A52" s="62"/>
      <c r="B52" s="34"/>
      <c r="C52" s="34"/>
      <c r="D52" s="61"/>
      <c r="E52" s="61"/>
      <c r="F52" s="61"/>
      <c r="G52" s="61"/>
      <c r="H52" s="61"/>
      <c r="I52" s="61"/>
      <c r="J52" s="61"/>
      <c r="K52" s="61"/>
      <c r="L52" s="34"/>
    </row>
    <row r="53" spans="1:12" ht="14.25" customHeight="1">
      <c r="A53" s="35" t="s">
        <v>6</v>
      </c>
      <c r="B53" s="65">
        <f aca="true" t="shared" si="4" ref="B53:L53">+(B11/B32-1)*100</f>
        <v>15.955596089875357</v>
      </c>
      <c r="C53" s="65">
        <f t="shared" si="4"/>
        <v>19.98936222258836</v>
      </c>
      <c r="D53" s="65">
        <f t="shared" si="4"/>
        <v>7.999812559339969</v>
      </c>
      <c r="E53" s="65">
        <f t="shared" si="4"/>
        <v>4.300904989966936</v>
      </c>
      <c r="F53" s="65">
        <f t="shared" si="4"/>
        <v>29.39412963544241</v>
      </c>
      <c r="G53" s="65">
        <f t="shared" si="4"/>
        <v>31.916813380561628</v>
      </c>
      <c r="H53" s="65">
        <f t="shared" si="4"/>
        <v>16.200491382898274</v>
      </c>
      <c r="I53" s="65">
        <f t="shared" si="4"/>
        <v>28.54523956024626</v>
      </c>
      <c r="J53" s="65">
        <f t="shared" si="4"/>
        <v>-3.0796835652483368</v>
      </c>
      <c r="K53" s="65">
        <f t="shared" si="4"/>
        <v>-3.6405708783468604</v>
      </c>
      <c r="L53" s="65">
        <f t="shared" si="4"/>
        <v>13.19679446710893</v>
      </c>
    </row>
    <row r="54" spans="1:12" ht="9" customHeight="1">
      <c r="A54" s="36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4.25" customHeight="1">
      <c r="A55" s="35" t="s">
        <v>24</v>
      </c>
      <c r="B55" s="65">
        <f aca="true" t="shared" si="5" ref="B55:L55">(B13/B34-1)*100</f>
        <v>-1.977156332359653</v>
      </c>
      <c r="C55" s="65">
        <f t="shared" si="5"/>
        <v>6.499110591322932</v>
      </c>
      <c r="D55" s="65">
        <f t="shared" si="5"/>
        <v>9.414700477599048</v>
      </c>
      <c r="E55" s="65">
        <f>(E13/E34-1)*100</f>
        <v>22.145947697588998</v>
      </c>
      <c r="F55" s="65">
        <f t="shared" si="5"/>
        <v>8.378063308880556</v>
      </c>
      <c r="G55" s="65">
        <f t="shared" si="5"/>
        <v>10.709582379556949</v>
      </c>
      <c r="H55" s="65">
        <f t="shared" si="5"/>
        <v>11.15058590734992</v>
      </c>
      <c r="I55" s="65">
        <f t="shared" si="5"/>
        <v>-24.7457488103615</v>
      </c>
      <c r="J55" s="65">
        <f t="shared" si="5"/>
        <v>14.547526832339974</v>
      </c>
      <c r="K55" s="65">
        <f t="shared" si="5"/>
        <v>-4.0873065851111505</v>
      </c>
      <c r="L55" s="65">
        <f t="shared" si="5"/>
        <v>10.560055965834824</v>
      </c>
    </row>
    <row r="56" spans="1:12" ht="6.75" customHeight="1">
      <c r="A56" s="72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3" ht="14.25" customHeight="1">
      <c r="A57" s="36" t="s">
        <v>53</v>
      </c>
      <c r="B57" s="65">
        <f aca="true" t="shared" si="6" ref="B57:L57">(B15/B36-1)*100</f>
        <v>-4.770325221466587</v>
      </c>
      <c r="C57" s="65">
        <f t="shared" si="6"/>
        <v>426.8296181535558</v>
      </c>
      <c r="D57" s="65">
        <f t="shared" si="6"/>
        <v>-0.08098106469505151</v>
      </c>
      <c r="E57" s="65">
        <f aca="true" t="shared" si="7" ref="E57:J57">(E15/E36-1)*100</f>
        <v>65.19755216924017</v>
      </c>
      <c r="F57" s="65">
        <f t="shared" si="7"/>
        <v>-1.3045841103959344</v>
      </c>
      <c r="G57" s="65">
        <f t="shared" si="7"/>
        <v>50.948482874437985</v>
      </c>
      <c r="H57" s="65">
        <f t="shared" si="7"/>
        <v>4.821077684028263</v>
      </c>
      <c r="I57" s="65">
        <f t="shared" si="7"/>
        <v>-34.982069506526955</v>
      </c>
      <c r="J57" s="65">
        <f t="shared" si="7"/>
        <v>16.267403834014395</v>
      </c>
      <c r="K57" s="65">
        <f t="shared" si="6"/>
        <v>41.745990916872636</v>
      </c>
      <c r="L57" s="65">
        <f t="shared" si="6"/>
        <v>5.116489613225883</v>
      </c>
      <c r="M57" s="14"/>
    </row>
    <row r="58" spans="1:12" ht="6.75" customHeight="1">
      <c r="A58" s="72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3" ht="14.25" customHeight="1">
      <c r="A59" s="36" t="s">
        <v>50</v>
      </c>
      <c r="B59" s="65">
        <f aca="true" t="shared" si="8" ref="B59:L59">+(B17/B38-1)*100</f>
        <v>8.715175355480254</v>
      </c>
      <c r="C59" s="65">
        <f t="shared" si="8"/>
        <v>23.926822093271817</v>
      </c>
      <c r="D59" s="65">
        <f t="shared" si="8"/>
        <v>13.130235492065045</v>
      </c>
      <c r="E59" s="65">
        <f>+(E17/E38-1)*100</f>
        <v>0.36896686366891807</v>
      </c>
      <c r="F59" s="65">
        <f t="shared" si="8"/>
        <v>82.4875099227627</v>
      </c>
      <c r="G59" s="65">
        <f t="shared" si="8"/>
        <v>25.466854714567045</v>
      </c>
      <c r="H59" s="65">
        <f t="shared" si="8"/>
        <v>24.979691822577934</v>
      </c>
      <c r="I59" s="65">
        <f t="shared" si="8"/>
        <v>43.402922890609496</v>
      </c>
      <c r="J59" s="65">
        <f t="shared" si="8"/>
        <v>-26.22615954551518</v>
      </c>
      <c r="K59" s="65">
        <f t="shared" si="8"/>
        <v>9.775029086082764</v>
      </c>
      <c r="L59" s="65">
        <f t="shared" si="8"/>
        <v>18.51054987082561</v>
      </c>
      <c r="M59" s="14"/>
    </row>
    <row r="60" spans="1:13" ht="14.25" customHeight="1">
      <c r="A60" s="36" t="s">
        <v>13</v>
      </c>
      <c r="B60" s="65">
        <f aca="true" t="shared" si="9" ref="B60:L60">+(B18/B39-1)*100</f>
        <v>-10.1984327365634</v>
      </c>
      <c r="C60" s="65">
        <f t="shared" si="9"/>
        <v>-20.768094047015996</v>
      </c>
      <c r="D60" s="65">
        <f t="shared" si="9"/>
        <v>3.7759319660168877</v>
      </c>
      <c r="E60" s="65">
        <f>+(E18/E39-1)*100</f>
        <v>11.052419201704433</v>
      </c>
      <c r="F60" s="65">
        <f t="shared" si="9"/>
        <v>3.8196895246989993</v>
      </c>
      <c r="G60" s="65">
        <f t="shared" si="9"/>
        <v>6.593046207243813</v>
      </c>
      <c r="H60" s="65">
        <f t="shared" si="9"/>
        <v>9.884367109238923</v>
      </c>
      <c r="I60" s="65">
        <f t="shared" si="9"/>
        <v>-8.929496456049923</v>
      </c>
      <c r="J60" s="65">
        <f t="shared" si="9"/>
        <v>23.087884205602837</v>
      </c>
      <c r="K60" s="65">
        <f t="shared" si="9"/>
        <v>-4.623728999679965</v>
      </c>
      <c r="L60" s="65">
        <f t="shared" si="9"/>
        <v>9.171650451673209</v>
      </c>
      <c r="M60" s="14"/>
    </row>
    <row r="61" spans="1:12" ht="6.75" customHeight="1">
      <c r="A61" s="72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3" ht="14.25" customHeight="1">
      <c r="A62" s="36" t="s">
        <v>49</v>
      </c>
      <c r="B62" s="65">
        <f aca="true" t="shared" si="10" ref="B62:L62">+(B20/B41-1)*100</f>
        <v>7.7928435460224765</v>
      </c>
      <c r="C62" s="65">
        <f t="shared" si="10"/>
        <v>-6.096464376811872</v>
      </c>
      <c r="D62" s="65">
        <f t="shared" si="10"/>
        <v>17.144522901446237</v>
      </c>
      <c r="E62" s="65">
        <f>+(E20/E41-1)*100</f>
        <v>13.579942387626765</v>
      </c>
      <c r="F62" s="65">
        <f t="shared" si="10"/>
        <v>-11.03106441451488</v>
      </c>
      <c r="G62" s="65">
        <f t="shared" si="10"/>
        <v>3.528769514787844</v>
      </c>
      <c r="H62" s="65">
        <f t="shared" si="10"/>
        <v>17.47373265892287</v>
      </c>
      <c r="I62" s="65">
        <f t="shared" si="10"/>
        <v>-40.33973093274683</v>
      </c>
      <c r="J62" s="65">
        <f t="shared" si="10"/>
        <v>10.451972409953282</v>
      </c>
      <c r="K62" s="65">
        <f t="shared" si="10"/>
        <v>-5.871722472484519</v>
      </c>
      <c r="L62" s="65">
        <f t="shared" si="10"/>
        <v>12.17231801659706</v>
      </c>
      <c r="M62" s="14"/>
    </row>
    <row r="63" spans="1:12" ht="7.5" customHeight="1">
      <c r="A63" s="72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3" ht="14.25" customHeight="1">
      <c r="A64" s="36" t="s">
        <v>14</v>
      </c>
      <c r="B64" s="65">
        <f>+(B22/B43-1)*100</f>
        <v>-25.835904209673167</v>
      </c>
      <c r="C64" s="65">
        <f aca="true" t="shared" si="11" ref="C64:K64">+(C22/C43-1)*100</f>
        <v>16.18565849448954</v>
      </c>
      <c r="D64" s="65">
        <f t="shared" si="11"/>
        <v>-13.696192393493655</v>
      </c>
      <c r="E64" s="65">
        <f>+(E22/E43-1)*100</f>
        <v>22.255666574040834</v>
      </c>
      <c r="F64" s="65">
        <f t="shared" si="11"/>
        <v>-1.5749240991295266</v>
      </c>
      <c r="G64" s="65">
        <f t="shared" si="11"/>
        <v>8.322656121334738</v>
      </c>
      <c r="H64" s="65">
        <f t="shared" si="11"/>
        <v>5.2880571262558185</v>
      </c>
      <c r="I64" s="65">
        <f t="shared" si="11"/>
        <v>-58.34539267474052</v>
      </c>
      <c r="J64" s="65">
        <f t="shared" si="11"/>
        <v>16.8048503191061</v>
      </c>
      <c r="K64" s="65">
        <f t="shared" si="11"/>
        <v>4.662469628842492</v>
      </c>
      <c r="L64" s="65">
        <f>+(L22/L43-1)*100</f>
        <v>5.353858537252076</v>
      </c>
      <c r="M64" s="14"/>
    </row>
    <row r="65" spans="1:13" ht="14.25" customHeight="1">
      <c r="A65" s="36" t="s">
        <v>15</v>
      </c>
      <c r="B65" s="65">
        <f>+(B23/B44-1)*100</f>
        <v>-26.278012154078855</v>
      </c>
      <c r="C65" s="65">
        <f aca="true" t="shared" si="12" ref="C65:K65">+(C23/C44-1)*100</f>
        <v>3.538058546505707</v>
      </c>
      <c r="D65" s="65">
        <f t="shared" si="12"/>
        <v>23.201042357260793</v>
      </c>
      <c r="E65" s="65">
        <f>+(E23/E44-1)*100</f>
        <v>43.50066448633518</v>
      </c>
      <c r="F65" s="65">
        <f t="shared" si="12"/>
        <v>48.33145514432038</v>
      </c>
      <c r="G65" s="65">
        <f t="shared" si="12"/>
        <v>75.83811863149225</v>
      </c>
      <c r="H65" s="65">
        <f t="shared" si="12"/>
        <v>11.70765630312438</v>
      </c>
      <c r="I65" s="65">
        <f t="shared" si="12"/>
        <v>-4.431649226173118</v>
      </c>
      <c r="J65" s="65">
        <f t="shared" si="12"/>
        <v>20.79041513437918</v>
      </c>
      <c r="K65" s="65">
        <f t="shared" si="12"/>
        <v>-0.3945856598579378</v>
      </c>
      <c r="L65" s="65">
        <f>+(L23/L44-1)*100</f>
        <v>23.704771001244772</v>
      </c>
      <c r="M65" s="14"/>
    </row>
    <row r="66" spans="1:13" ht="14.25" customHeight="1">
      <c r="A66" s="36" t="s">
        <v>27</v>
      </c>
      <c r="B66" s="65">
        <f>+(B24/B45-1)*100</f>
        <v>10.886637183896287</v>
      </c>
      <c r="C66" s="65">
        <f aca="true" t="shared" si="13" ref="C66:K66">+(C24/C45-1)*100</f>
        <v>27.939073195738807</v>
      </c>
      <c r="D66" s="65">
        <f t="shared" si="13"/>
        <v>-3.8824922352108104</v>
      </c>
      <c r="E66" s="65">
        <f>+(E24/E45-1)*100</f>
        <v>6.962555056090647</v>
      </c>
      <c r="F66" s="65">
        <f t="shared" si="13"/>
        <v>34.05163011048398</v>
      </c>
      <c r="G66" s="65">
        <f t="shared" si="13"/>
        <v>7.539881488695399</v>
      </c>
      <c r="H66" s="65">
        <f t="shared" si="13"/>
        <v>3.3665639914757906</v>
      </c>
      <c r="I66" s="65">
        <f t="shared" si="13"/>
        <v>-3.481972830783442</v>
      </c>
      <c r="J66" s="65">
        <f t="shared" si="13"/>
        <v>27.704087943121202</v>
      </c>
      <c r="K66" s="65">
        <f t="shared" si="13"/>
        <v>16.365652615778046</v>
      </c>
      <c r="L66" s="65">
        <f>+(L24/L45-1)*100</f>
        <v>4.912527580565884</v>
      </c>
      <c r="M66" s="14"/>
    </row>
    <row r="67" spans="1:12" ht="7.5" customHeight="1">
      <c r="A67" s="72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3" ht="14.25" customHeight="1">
      <c r="A68" s="36" t="s">
        <v>22</v>
      </c>
      <c r="B68" s="65">
        <f aca="true" t="shared" si="14" ref="B68:L68">+(B26/B47-1)*100</f>
        <v>-0.31837896159140344</v>
      </c>
      <c r="C68" s="65">
        <f t="shared" si="14"/>
        <v>13.349525866229882</v>
      </c>
      <c r="D68" s="65">
        <f t="shared" si="14"/>
        <v>-3.8204963218985033</v>
      </c>
      <c r="E68" s="65">
        <f>+(E26/E47-1)*100</f>
        <v>10.069795098602906</v>
      </c>
      <c r="F68" s="65">
        <f t="shared" si="14"/>
        <v>20.980256113465146</v>
      </c>
      <c r="G68" s="65">
        <f t="shared" si="14"/>
        <v>6.022814934881859</v>
      </c>
      <c r="H68" s="65">
        <f t="shared" si="14"/>
        <v>42.437063011465725</v>
      </c>
      <c r="I68" s="65">
        <f t="shared" si="14"/>
        <v>-18.18687694488653</v>
      </c>
      <c r="J68" s="65">
        <f t="shared" si="14"/>
        <v>-0.6320015035615301</v>
      </c>
      <c r="K68" s="65">
        <f t="shared" si="14"/>
        <v>-7.997625519697415</v>
      </c>
      <c r="L68" s="65">
        <f t="shared" si="14"/>
        <v>2.858899219601385</v>
      </c>
      <c r="M68" s="14"/>
    </row>
    <row r="69" spans="1:12" ht="7.5" customHeight="1">
      <c r="A69" s="72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4.25" customHeight="1">
      <c r="A70" s="73" t="s">
        <v>23</v>
      </c>
      <c r="B70" s="65">
        <f aca="true" t="shared" si="15" ref="B70:L70">+(B28/B49-1)*100</f>
        <v>3.4885009636895337</v>
      </c>
      <c r="C70" s="65">
        <f t="shared" si="15"/>
        <v>12.798570224253702</v>
      </c>
      <c r="D70" s="65">
        <f t="shared" si="15"/>
        <v>9.156508480157255</v>
      </c>
      <c r="E70" s="65">
        <f t="shared" si="15"/>
        <v>19.501896365595563</v>
      </c>
      <c r="F70" s="65">
        <f t="shared" si="15"/>
        <v>13.732561876396554</v>
      </c>
      <c r="G70" s="65">
        <f t="shared" si="15"/>
        <v>15.837147721286303</v>
      </c>
      <c r="H70" s="65">
        <f t="shared" si="15"/>
        <v>11.339145367637272</v>
      </c>
      <c r="I70" s="65">
        <f t="shared" si="15"/>
        <v>5.956792438065972</v>
      </c>
      <c r="J70" s="65">
        <f t="shared" si="15"/>
        <v>11.945518929173327</v>
      </c>
      <c r="K70" s="65">
        <f t="shared" si="15"/>
        <v>-3.951007045994992</v>
      </c>
      <c r="L70" s="65">
        <f t="shared" si="15"/>
        <v>10.9074167815431</v>
      </c>
    </row>
    <row r="71" spans="1:12" ht="9" customHeight="1" thickBot="1">
      <c r="A71" s="58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2.2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s="11" customFormat="1" ht="12">
      <c r="A73" s="55" t="s">
        <v>48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s="11" customFormat="1" ht="1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  <ignoredErrors>
    <ignoredError sqref="B13:C13 B34:C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P5" sqref="P5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1" width="8.57421875" style="0" customWidth="1"/>
    <col min="12" max="12" width="8.8515625" style="0" customWidth="1"/>
    <col min="13" max="13" width="14.28125" style="0" bestFit="1" customWidth="1"/>
    <col min="14" max="16" width="12.28125" style="0" bestFit="1" customWidth="1"/>
  </cols>
  <sheetData>
    <row r="1" spans="1:14" ht="12.75">
      <c r="A1" s="35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N1" s="27"/>
    </row>
    <row r="2" spans="1:12" ht="12.75">
      <c r="A2" s="35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6" t="str">
        <f>+Exp!A4</f>
        <v>Enero-Setiembre 2017-2018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6" t="s">
        <v>36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34"/>
    </row>
    <row r="6" spans="1:12" ht="9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customHeight="1" thickBot="1">
      <c r="A7" s="88" t="s">
        <v>0</v>
      </c>
      <c r="B7" s="86" t="s">
        <v>30</v>
      </c>
      <c r="C7" s="86" t="s">
        <v>31</v>
      </c>
      <c r="D7" s="86" t="s">
        <v>32</v>
      </c>
      <c r="E7" s="87" t="s">
        <v>33</v>
      </c>
      <c r="F7" s="86" t="s">
        <v>40</v>
      </c>
      <c r="G7" s="86" t="s">
        <v>34</v>
      </c>
      <c r="H7" s="86" t="s">
        <v>35</v>
      </c>
      <c r="I7" s="86" t="s">
        <v>41</v>
      </c>
      <c r="J7" s="86" t="s">
        <v>37</v>
      </c>
      <c r="K7" s="86" t="s">
        <v>38</v>
      </c>
      <c r="L7" s="86" t="s">
        <v>18</v>
      </c>
    </row>
    <row r="8" spans="1:12" ht="7.5" customHeight="1">
      <c r="A8" s="5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">
      <c r="A9" s="60"/>
      <c r="B9" s="60" t="str">
        <f>+Exp!B10</f>
        <v>Enero-Setiembre 2018</v>
      </c>
      <c r="C9" s="60"/>
      <c r="D9" s="61"/>
      <c r="E9" s="61"/>
      <c r="F9" s="61"/>
      <c r="G9" s="61"/>
      <c r="H9" s="61"/>
      <c r="I9" s="61"/>
      <c r="J9" s="61"/>
      <c r="K9" s="61"/>
      <c r="L9" s="61"/>
    </row>
    <row r="10" spans="1:12" ht="7.5" customHeight="1">
      <c r="A10" s="62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4.25" customHeight="1">
      <c r="A11" s="35" t="s">
        <v>6</v>
      </c>
      <c r="B11" s="63">
        <f>+Imp!B25</f>
        <v>19027.37793632</v>
      </c>
      <c r="C11" s="63">
        <f>+Imp!C25</f>
        <v>3206.9208909999998</v>
      </c>
      <c r="D11" s="63">
        <f>+Imp!D25</f>
        <v>21212.683164000002</v>
      </c>
      <c r="E11" s="63">
        <f>+Imp!E25</f>
        <v>12895.856563579999</v>
      </c>
      <c r="F11" s="63">
        <f>+Imp!F25</f>
        <v>7693.810485810005</v>
      </c>
      <c r="G11" s="63">
        <f>+Imp!G25</f>
        <v>5185.467972057</v>
      </c>
      <c r="H11" s="63">
        <f>+Imp!H25</f>
        <v>9056.364</v>
      </c>
      <c r="I11" s="63">
        <f>+Imp!I25</f>
        <v>3840.209657</v>
      </c>
      <c r="J11" s="63">
        <f>+Imp!J25</f>
        <v>8451.282479258</v>
      </c>
      <c r="K11" s="63">
        <f>+Imp!K25</f>
        <v>2567.8594110000004</v>
      </c>
      <c r="L11" s="63">
        <f>SUM(B11:K11)</f>
        <v>93137.832560025</v>
      </c>
    </row>
    <row r="12" spans="1:12" ht="9" customHeight="1">
      <c r="A12" s="3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4" ht="14.25" customHeight="1">
      <c r="A13" s="35" t="s">
        <v>24</v>
      </c>
      <c r="B13" s="63">
        <f>SUM(B15:B26)</f>
        <v>33059.64423934001</v>
      </c>
      <c r="C13" s="63">
        <f aca="true" t="shared" si="0" ref="C13:K13">SUM(C15:C26)</f>
        <v>3859.1092369999997</v>
      </c>
      <c r="D13" s="63">
        <f t="shared" si="0"/>
        <v>119660.025651</v>
      </c>
      <c r="E13" s="63">
        <f t="shared" si="0"/>
        <v>38174.00883351003</v>
      </c>
      <c r="F13" s="63">
        <f t="shared" si="0"/>
        <v>29714.832247019942</v>
      </c>
      <c r="G13" s="63">
        <f t="shared" si="0"/>
        <v>11734.038513611998</v>
      </c>
      <c r="H13" s="63">
        <f t="shared" si="0"/>
        <v>334312.962</v>
      </c>
      <c r="I13" s="63">
        <f t="shared" si="0"/>
        <v>5942.104564000002</v>
      </c>
      <c r="J13" s="63">
        <f t="shared" si="0"/>
        <v>23769.359321068976</v>
      </c>
      <c r="K13" s="63">
        <f t="shared" si="0"/>
        <v>4094.260711</v>
      </c>
      <c r="L13" s="63">
        <f>SUM(B13:K13)</f>
        <v>604320.3453175509</v>
      </c>
      <c r="M13" s="2"/>
      <c r="N13" s="2"/>
    </row>
    <row r="14" spans="1:14" ht="6.75" customHeight="1">
      <c r="A14" s="7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"/>
      <c r="N14" s="2"/>
    </row>
    <row r="15" spans="1:23" ht="15" customHeight="1">
      <c r="A15" s="36" t="s">
        <v>53</v>
      </c>
      <c r="B15" s="63">
        <v>181.33482195000005</v>
      </c>
      <c r="C15" s="63">
        <v>6.640648</v>
      </c>
      <c r="D15" s="63">
        <v>607.614575</v>
      </c>
      <c r="E15" s="63">
        <v>729.77441005</v>
      </c>
      <c r="F15" s="63">
        <v>257.69904332000004</v>
      </c>
      <c r="G15" s="63">
        <v>112.39295089999997</v>
      </c>
      <c r="H15" s="63">
        <v>2031.592</v>
      </c>
      <c r="I15" s="63">
        <v>4.367143</v>
      </c>
      <c r="J15" s="63">
        <v>519.6969207160001</v>
      </c>
      <c r="K15" s="63">
        <v>21.492555</v>
      </c>
      <c r="L15" s="63">
        <f>SUM(B15:K15)</f>
        <v>4472.6050679360005</v>
      </c>
      <c r="M15" s="2"/>
      <c r="N15" s="4"/>
      <c r="O15" s="2"/>
      <c r="P15" s="2"/>
      <c r="Q15" s="2"/>
      <c r="R15" s="2"/>
      <c r="S15" s="2"/>
      <c r="T15" s="2"/>
      <c r="U15" s="2"/>
      <c r="V15" s="2"/>
      <c r="W15" s="2"/>
    </row>
    <row r="16" spans="1:23" ht="6.75" customHeight="1">
      <c r="A16" s="7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2"/>
      <c r="N16" s="4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36" t="s">
        <v>50</v>
      </c>
      <c r="B17" s="63">
        <v>309.07426082</v>
      </c>
      <c r="C17" s="63">
        <v>31.88169</v>
      </c>
      <c r="D17" s="63">
        <v>1748.062281</v>
      </c>
      <c r="E17" s="63">
        <v>588.6700355499996</v>
      </c>
      <c r="F17" s="63">
        <v>620.4837226799999</v>
      </c>
      <c r="G17" s="63">
        <v>208.801375465</v>
      </c>
      <c r="H17" s="63">
        <v>7956.07</v>
      </c>
      <c r="I17" s="63">
        <v>45.319644</v>
      </c>
      <c r="J17" s="63">
        <v>522.951524356</v>
      </c>
      <c r="K17" s="63">
        <v>44.434884</v>
      </c>
      <c r="L17" s="63">
        <f>SUM(B17:K17)</f>
        <v>12075.749417870999</v>
      </c>
      <c r="M17" s="2"/>
      <c r="N17" s="4"/>
      <c r="O17" s="2"/>
      <c r="P17" s="2"/>
      <c r="Q17" s="2"/>
      <c r="R17" s="2"/>
      <c r="S17" s="2"/>
      <c r="T17" s="2"/>
      <c r="U17" s="2"/>
      <c r="V17" s="2"/>
      <c r="W17" s="2"/>
    </row>
    <row r="18" spans="1:23" ht="14.25" customHeight="1">
      <c r="A18" s="36" t="s">
        <v>13</v>
      </c>
      <c r="B18" s="63">
        <v>5660.6370186700005</v>
      </c>
      <c r="C18" s="63">
        <v>439.95589400000006</v>
      </c>
      <c r="D18" s="63">
        <v>22444.580199</v>
      </c>
      <c r="E18" s="63">
        <v>9702.091103700004</v>
      </c>
      <c r="F18" s="63">
        <v>9537.291712459853</v>
      </c>
      <c r="G18" s="63">
        <v>3594.8939277719996</v>
      </c>
      <c r="H18" s="63">
        <v>159666.105</v>
      </c>
      <c r="I18" s="63">
        <v>723.064864</v>
      </c>
      <c r="J18" s="63">
        <v>6947.744066749</v>
      </c>
      <c r="K18" s="63">
        <v>527.114447</v>
      </c>
      <c r="L18" s="63">
        <f>SUM(B18:K18)</f>
        <v>219243.47823335088</v>
      </c>
      <c r="M18" s="2"/>
      <c r="N18" s="4"/>
      <c r="O18" s="97"/>
      <c r="P18" s="2"/>
      <c r="Q18" s="2"/>
      <c r="R18" s="2"/>
      <c r="S18" s="2"/>
      <c r="T18" s="2"/>
      <c r="U18" s="2"/>
      <c r="V18" s="2"/>
      <c r="W18" s="2"/>
    </row>
    <row r="19" spans="1:23" ht="6.75" customHeight="1">
      <c r="A19" s="7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"/>
      <c r="N19" s="4"/>
      <c r="O19" s="2"/>
      <c r="P19" s="2"/>
      <c r="Q19" s="2"/>
      <c r="R19" s="2"/>
      <c r="S19" s="2"/>
      <c r="T19" s="2"/>
      <c r="U19" s="2"/>
      <c r="V19" s="2"/>
      <c r="W19" s="2"/>
    </row>
    <row r="20" spans="1:23" ht="14.25" customHeight="1">
      <c r="A20" s="36" t="s">
        <v>49</v>
      </c>
      <c r="B20" s="63">
        <v>8873.283771910003</v>
      </c>
      <c r="C20" s="63">
        <v>1005.6970910000001</v>
      </c>
      <c r="D20" s="63">
        <v>27580.903029999994</v>
      </c>
      <c r="E20" s="63">
        <v>7688.3601013200005</v>
      </c>
      <c r="F20" s="63">
        <v>5539.327799510019</v>
      </c>
      <c r="G20" s="63">
        <v>2085.581969838</v>
      </c>
      <c r="H20" s="63">
        <v>40524.702</v>
      </c>
      <c r="I20" s="63">
        <v>1195.6020319999998</v>
      </c>
      <c r="J20" s="63">
        <v>3527.2657823789996</v>
      </c>
      <c r="K20" s="63">
        <v>858.526463</v>
      </c>
      <c r="L20" s="63">
        <f>SUM(B20:K20)</f>
        <v>98879.25004095702</v>
      </c>
      <c r="M20" s="2"/>
      <c r="N20" s="4"/>
      <c r="O20" s="2"/>
      <c r="P20" s="2"/>
      <c r="Q20" s="2"/>
      <c r="R20" s="2"/>
      <c r="S20" s="2"/>
      <c r="T20" s="2"/>
      <c r="U20" s="2"/>
      <c r="V20" s="2"/>
      <c r="W20" s="2"/>
    </row>
    <row r="21" spans="1:23" ht="7.5" customHeight="1">
      <c r="A21" s="7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2"/>
      <c r="N21" s="4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customHeight="1">
      <c r="A22" s="36" t="s">
        <v>14</v>
      </c>
      <c r="B22" s="63">
        <v>854.3892158000001</v>
      </c>
      <c r="C22" s="63">
        <v>210.661036</v>
      </c>
      <c r="D22" s="63">
        <v>3409.547068</v>
      </c>
      <c r="E22" s="63">
        <v>1603.8431405799993</v>
      </c>
      <c r="F22" s="63">
        <v>939.9296078800032</v>
      </c>
      <c r="G22" s="63">
        <v>416.6020667110001</v>
      </c>
      <c r="H22" s="63">
        <v>13415.569</v>
      </c>
      <c r="I22" s="63">
        <v>286.47682199999997</v>
      </c>
      <c r="J22" s="63">
        <v>775.9825950609999</v>
      </c>
      <c r="K22" s="63">
        <v>46.294502</v>
      </c>
      <c r="L22" s="63">
        <f>SUM(B22:K22)</f>
        <v>21959.295054032</v>
      </c>
      <c r="M22" s="2"/>
      <c r="N22" s="4"/>
      <c r="O22" s="2"/>
      <c r="P22" s="2"/>
      <c r="Q22" s="2"/>
      <c r="R22" s="2"/>
      <c r="S22" s="2"/>
      <c r="T22" s="2"/>
      <c r="U22" s="2"/>
      <c r="V22" s="2"/>
      <c r="W22" s="2"/>
    </row>
    <row r="23" spans="1:23" ht="14.25" customHeight="1">
      <c r="A23" s="36" t="s">
        <v>15</v>
      </c>
      <c r="B23" s="63">
        <v>9479.74669054</v>
      </c>
      <c r="C23" s="63">
        <v>1479.1152</v>
      </c>
      <c r="D23" s="63">
        <v>28568.970007000004</v>
      </c>
      <c r="E23" s="63">
        <v>11359.040076200012</v>
      </c>
      <c r="F23" s="63">
        <v>7608.716656800084</v>
      </c>
      <c r="G23" s="63">
        <v>3271.5449320349994</v>
      </c>
      <c r="H23" s="63">
        <v>61333.555</v>
      </c>
      <c r="I23" s="63">
        <v>2716.756839</v>
      </c>
      <c r="J23" s="63">
        <v>7378.5508684629995</v>
      </c>
      <c r="K23" s="63">
        <v>1265.4149909999999</v>
      </c>
      <c r="L23" s="63">
        <f>SUM(B23:K23)</f>
        <v>134461.4112610381</v>
      </c>
      <c r="M23" s="2"/>
      <c r="N23" s="4"/>
      <c r="O23" s="2"/>
      <c r="P23" s="2"/>
      <c r="Q23" s="2"/>
      <c r="R23" s="2"/>
      <c r="S23" s="2"/>
      <c r="T23" s="2"/>
      <c r="U23" s="2"/>
      <c r="V23" s="2"/>
      <c r="W23" s="2"/>
    </row>
    <row r="24" spans="1:23" ht="14.25" customHeight="1">
      <c r="A24" s="36" t="s">
        <v>27</v>
      </c>
      <c r="B24" s="63">
        <v>2606.06543956</v>
      </c>
      <c r="C24" s="63">
        <v>325.795642</v>
      </c>
      <c r="D24" s="63">
        <v>10420.518238</v>
      </c>
      <c r="E24" s="63">
        <v>2596.9484609799997</v>
      </c>
      <c r="F24" s="63">
        <v>1534.802130019999</v>
      </c>
      <c r="G24" s="63">
        <v>1148.339275339</v>
      </c>
      <c r="H24" s="63">
        <v>34128.923</v>
      </c>
      <c r="I24" s="63">
        <v>330.20822</v>
      </c>
      <c r="J24" s="63">
        <v>1788.5807482399998</v>
      </c>
      <c r="K24" s="63">
        <v>191.63201</v>
      </c>
      <c r="L24" s="63">
        <f>SUM(B24:K24)</f>
        <v>55071.81316413901</v>
      </c>
      <c r="M24" s="2"/>
      <c r="N24" s="4"/>
      <c r="O24" s="2"/>
      <c r="P24" s="97"/>
      <c r="Q24" s="2"/>
      <c r="R24" s="2"/>
      <c r="S24" s="2"/>
      <c r="T24" s="2"/>
      <c r="U24" s="2"/>
      <c r="V24" s="2"/>
      <c r="W24" s="2"/>
    </row>
    <row r="25" spans="1:23" ht="7.5" customHeight="1">
      <c r="A25" s="7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"/>
      <c r="N25" s="4"/>
      <c r="O25" s="2"/>
      <c r="P25" s="2"/>
      <c r="Q25" s="2"/>
      <c r="R25" s="2"/>
      <c r="S25" s="2"/>
      <c r="T25" s="2"/>
      <c r="U25" s="2"/>
      <c r="V25" s="2"/>
      <c r="W25" s="2"/>
    </row>
    <row r="26" spans="1:23" ht="14.25" customHeight="1">
      <c r="A26" s="36" t="s">
        <v>22</v>
      </c>
      <c r="B26" s="63">
        <v>5095.113020090006</v>
      </c>
      <c r="C26" s="63">
        <v>359.36203599999936</v>
      </c>
      <c r="D26" s="63">
        <v>24879.830253000007</v>
      </c>
      <c r="E26" s="63">
        <v>3905.2815051300154</v>
      </c>
      <c r="F26" s="63">
        <v>3676.5815743499847</v>
      </c>
      <c r="G26" s="63">
        <v>895.8820155520011</v>
      </c>
      <c r="H26" s="63">
        <v>15256.446</v>
      </c>
      <c r="I26" s="63">
        <v>640.3090000000019</v>
      </c>
      <c r="J26" s="63">
        <v>2308.5868151049763</v>
      </c>
      <c r="K26" s="63">
        <v>1139.3508590000001</v>
      </c>
      <c r="L26" s="63">
        <f>SUM(B26:K26)</f>
        <v>58156.74307822698</v>
      </c>
      <c r="M26" s="2"/>
      <c r="N26" s="4"/>
      <c r="O26" s="2"/>
      <c r="P26" s="2"/>
      <c r="Q26" s="2"/>
      <c r="R26" s="2"/>
      <c r="S26" s="2"/>
      <c r="T26" s="2"/>
      <c r="U26" s="2"/>
      <c r="V26" s="2"/>
      <c r="W26" s="2"/>
    </row>
    <row r="27" spans="1:14" ht="9" customHeight="1">
      <c r="A27" s="7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"/>
      <c r="N27" s="2"/>
    </row>
    <row r="28" spans="1:14" ht="14.25" customHeight="1">
      <c r="A28" s="73" t="s">
        <v>23</v>
      </c>
      <c r="B28" s="63">
        <f aca="true" t="shared" si="1" ref="B28:K28">+B11+B13</f>
        <v>52087.02217566001</v>
      </c>
      <c r="C28" s="63">
        <f t="shared" si="1"/>
        <v>7066.030127999999</v>
      </c>
      <c r="D28" s="63">
        <f t="shared" si="1"/>
        <v>140872.70881500002</v>
      </c>
      <c r="E28" s="63">
        <f t="shared" si="1"/>
        <v>51069.86539709003</v>
      </c>
      <c r="F28" s="63">
        <f t="shared" si="1"/>
        <v>37408.64273282995</v>
      </c>
      <c r="G28" s="63">
        <f t="shared" si="1"/>
        <v>16919.506485669</v>
      </c>
      <c r="H28" s="63">
        <f t="shared" si="1"/>
        <v>343369.326</v>
      </c>
      <c r="I28" s="63">
        <f t="shared" si="1"/>
        <v>9782.314221000002</v>
      </c>
      <c r="J28" s="63">
        <f t="shared" si="1"/>
        <v>32220.641800326975</v>
      </c>
      <c r="K28" s="63">
        <f t="shared" si="1"/>
        <v>6662.120122</v>
      </c>
      <c r="L28" s="63">
        <f>SUM(B28:K28)</f>
        <v>697458.177877576</v>
      </c>
      <c r="M28" s="2"/>
      <c r="N28" s="2"/>
    </row>
    <row r="29" spans="1:12" ht="9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5">
      <c r="A30" s="60"/>
      <c r="B30" s="60" t="str">
        <f>+Exp!B27</f>
        <v>Enero-Setiembre 2017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7.5" customHeight="1">
      <c r="A31" s="62"/>
      <c r="B31" s="34"/>
      <c r="C31" s="34"/>
      <c r="D31" s="61"/>
      <c r="E31" s="61"/>
      <c r="F31" s="61"/>
      <c r="G31" s="61"/>
      <c r="H31" s="61"/>
      <c r="I31" s="61"/>
      <c r="J31" s="61"/>
      <c r="K31" s="61"/>
      <c r="L31" s="34"/>
    </row>
    <row r="32" spans="1:12" ht="14.25" customHeight="1">
      <c r="A32" s="35" t="s">
        <v>6</v>
      </c>
      <c r="B32" s="63">
        <f>+Imp!B42</f>
        <v>18017.665977320004</v>
      </c>
      <c r="C32" s="63">
        <f>+Imp!C42</f>
        <v>3189.568008</v>
      </c>
      <c r="D32" s="63">
        <f>+Imp!D42</f>
        <v>18640.058401000002</v>
      </c>
      <c r="E32" s="63">
        <f>+Imp!E42</f>
        <v>10901.357834139997</v>
      </c>
      <c r="F32" s="63">
        <f>+Imp!F42</f>
        <v>6675.990018</v>
      </c>
      <c r="G32" s="63">
        <f>+Imp!G42</f>
        <v>4472.476806973001</v>
      </c>
      <c r="H32" s="63">
        <f>+Imp!H42</f>
        <v>7994.664000000001</v>
      </c>
      <c r="I32" s="63">
        <f>+Imp!I42</f>
        <v>3331.1166869999997</v>
      </c>
      <c r="J32" s="63">
        <f>+Imp!J42</f>
        <v>7678.110995237998</v>
      </c>
      <c r="K32" s="63">
        <f>+Imp!K42</f>
        <v>2330.3931129999996</v>
      </c>
      <c r="L32" s="63">
        <f>SUM(B32:K32)</f>
        <v>83231.401840671</v>
      </c>
    </row>
    <row r="33" spans="1:12" ht="9" customHeight="1">
      <c r="A33" s="36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4" ht="14.25" customHeight="1">
      <c r="A34" s="35" t="s">
        <v>24</v>
      </c>
      <c r="B34" s="63">
        <f>SUM(B36:B47)</f>
        <v>31179.655181339993</v>
      </c>
      <c r="C34" s="63">
        <f aca="true" t="shared" si="2" ref="C34:K34">SUM(C36:C47)</f>
        <v>3656.181421999998</v>
      </c>
      <c r="D34" s="63">
        <f t="shared" si="2"/>
        <v>97703.60235400002</v>
      </c>
      <c r="E34" s="63">
        <f t="shared" si="2"/>
        <v>32920.16578258999</v>
      </c>
      <c r="F34" s="63">
        <f t="shared" si="2"/>
        <v>27775.128182999997</v>
      </c>
      <c r="G34" s="63">
        <f t="shared" si="2"/>
        <v>9909.49240602</v>
      </c>
      <c r="H34" s="63">
        <f t="shared" si="2"/>
        <v>300344.763</v>
      </c>
      <c r="I34" s="63">
        <f t="shared" si="2"/>
        <v>5161.258884000002</v>
      </c>
      <c r="J34" s="63">
        <f t="shared" si="2"/>
        <v>21387.753375336</v>
      </c>
      <c r="K34" s="63">
        <f t="shared" si="2"/>
        <v>3733.9806050000007</v>
      </c>
      <c r="L34" s="63">
        <f>SUM(B34:K34)</f>
        <v>533771.981193286</v>
      </c>
      <c r="M34" s="2"/>
      <c r="N34" s="2"/>
    </row>
    <row r="35" spans="1:14" ht="6.75" customHeight="1">
      <c r="A35" s="7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"/>
      <c r="N35" s="2"/>
    </row>
    <row r="36" spans="1:23" ht="14.25" customHeight="1">
      <c r="A36" s="36" t="s">
        <v>53</v>
      </c>
      <c r="B36" s="63">
        <v>163.23795779</v>
      </c>
      <c r="C36" s="63">
        <v>5.6142590000000006</v>
      </c>
      <c r="D36" s="63">
        <v>256.040026</v>
      </c>
      <c r="E36" s="63">
        <v>789.99497848</v>
      </c>
      <c r="F36" s="63">
        <v>226.918215</v>
      </c>
      <c r="G36" s="63">
        <v>129.02553182300002</v>
      </c>
      <c r="H36" s="63">
        <v>1688.299</v>
      </c>
      <c r="I36" s="63">
        <v>3.801235</v>
      </c>
      <c r="J36" s="63">
        <v>345.63478965200005</v>
      </c>
      <c r="K36" s="63">
        <v>13.141487999999999</v>
      </c>
      <c r="L36" s="63">
        <f>SUM(B36:K36)</f>
        <v>3621.707480745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7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36" t="s">
        <v>50</v>
      </c>
      <c r="B38" s="63">
        <v>551.70695318</v>
      </c>
      <c r="C38" s="63">
        <v>41.537677</v>
      </c>
      <c r="D38" s="63">
        <v>1422.8905379999999</v>
      </c>
      <c r="E38" s="63">
        <v>548.9551153700003</v>
      </c>
      <c r="F38" s="63">
        <v>586.00373</v>
      </c>
      <c r="G38" s="63">
        <v>201.334885214</v>
      </c>
      <c r="H38" s="63">
        <v>7077.237</v>
      </c>
      <c r="I38" s="63">
        <v>27.846212</v>
      </c>
      <c r="J38" s="63">
        <v>485.3205476340001</v>
      </c>
      <c r="K38" s="63">
        <v>44.98241</v>
      </c>
      <c r="L38" s="63">
        <f>SUM(B38:K38)</f>
        <v>10987.815068398002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36" t="s">
        <v>13</v>
      </c>
      <c r="B39" s="63">
        <v>5701.691336190001</v>
      </c>
      <c r="C39" s="63">
        <v>574.466906</v>
      </c>
      <c r="D39" s="63">
        <v>19774.118694</v>
      </c>
      <c r="E39" s="63">
        <v>7947.393329769996</v>
      </c>
      <c r="F39" s="63">
        <v>9254.699099</v>
      </c>
      <c r="G39" s="63">
        <v>2882.6274467660005</v>
      </c>
      <c r="H39" s="63">
        <v>143211.459</v>
      </c>
      <c r="I39" s="63">
        <v>718.863096</v>
      </c>
      <c r="J39" s="63">
        <v>5933.868088140999</v>
      </c>
      <c r="K39" s="63">
        <v>726.039404</v>
      </c>
      <c r="L39" s="63">
        <f>SUM(B39:K39)</f>
        <v>196725.22639986698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7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36" t="s">
        <v>49</v>
      </c>
      <c r="B41" s="63">
        <v>8462.70767842</v>
      </c>
      <c r="C41" s="63">
        <v>772.8303279999998</v>
      </c>
      <c r="D41" s="63">
        <v>24561.95015300001</v>
      </c>
      <c r="E41" s="63">
        <v>6970.59549244</v>
      </c>
      <c r="F41" s="63">
        <v>5154.368240999999</v>
      </c>
      <c r="G41" s="63">
        <v>1933.9041286919996</v>
      </c>
      <c r="H41" s="63">
        <v>36214.111</v>
      </c>
      <c r="I41" s="63">
        <v>932.101676</v>
      </c>
      <c r="J41" s="63">
        <v>3591.63554011</v>
      </c>
      <c r="K41" s="63">
        <v>992.808465</v>
      </c>
      <c r="L41" s="63">
        <f>SUM(B41:K41)</f>
        <v>89587.012702662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7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36" t="s">
        <v>14</v>
      </c>
      <c r="B43" s="63">
        <v>773.99231747</v>
      </c>
      <c r="C43" s="63">
        <v>262.34197600000005</v>
      </c>
      <c r="D43" s="63">
        <v>2859.95336</v>
      </c>
      <c r="E43" s="63">
        <v>1235.2309496100002</v>
      </c>
      <c r="F43" s="63">
        <v>928.167488</v>
      </c>
      <c r="G43" s="63">
        <v>384.177528604</v>
      </c>
      <c r="H43" s="63">
        <v>13592.251</v>
      </c>
      <c r="I43" s="63">
        <v>228.871767</v>
      </c>
      <c r="J43" s="63">
        <v>757.069766055</v>
      </c>
      <c r="K43" s="63">
        <v>49.471493</v>
      </c>
      <c r="L43" s="63">
        <f>SUM(B43:K43)</f>
        <v>21071.527645739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36" t="s">
        <v>15</v>
      </c>
      <c r="B44" s="63">
        <v>8776.20886579</v>
      </c>
      <c r="C44" s="63">
        <v>1484.8170059999998</v>
      </c>
      <c r="D44" s="63">
        <v>21450.565917</v>
      </c>
      <c r="E44" s="63">
        <v>9839.795980679994</v>
      </c>
      <c r="F44" s="63">
        <v>6414.395139</v>
      </c>
      <c r="G44" s="63">
        <v>2664.381671132</v>
      </c>
      <c r="H44" s="63">
        <v>54052.495</v>
      </c>
      <c r="I44" s="63">
        <v>2599.3042250000003</v>
      </c>
      <c r="J44" s="63">
        <v>6481.695848623999</v>
      </c>
      <c r="K44" s="63">
        <v>1248.7007839999999</v>
      </c>
      <c r="L44" s="63">
        <f>SUM(B44:K44)</f>
        <v>115012.360437226</v>
      </c>
      <c r="M44" s="23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36" t="s">
        <v>27</v>
      </c>
      <c r="B45" s="63">
        <v>2520.97226394</v>
      </c>
      <c r="C45" s="63">
        <v>245.39226399999998</v>
      </c>
      <c r="D45" s="63">
        <v>9648.239595000001</v>
      </c>
      <c r="E45" s="63">
        <v>2573.4311139</v>
      </c>
      <c r="F45" s="63">
        <v>1510.341242</v>
      </c>
      <c r="G45" s="63">
        <v>929.2537789360001</v>
      </c>
      <c r="H45" s="63">
        <v>30780.434</v>
      </c>
      <c r="I45" s="63">
        <v>261.882889</v>
      </c>
      <c r="J45" s="63">
        <v>1737.2011031</v>
      </c>
      <c r="K45" s="63">
        <v>202.38195800000003</v>
      </c>
      <c r="L45" s="63">
        <f>SUM(B45:K45)</f>
        <v>50409.530207876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7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36" t="s">
        <v>22</v>
      </c>
      <c r="B47" s="63">
        <v>4229.137808559992</v>
      </c>
      <c r="C47" s="63">
        <v>269.1810059999982</v>
      </c>
      <c r="D47" s="63">
        <v>17729.844070999996</v>
      </c>
      <c r="E47" s="63">
        <v>3014.768822340004</v>
      </c>
      <c r="F47" s="63">
        <v>3700.235028999999</v>
      </c>
      <c r="G47" s="63">
        <v>784.7874348529987</v>
      </c>
      <c r="H47" s="63">
        <v>13728.477</v>
      </c>
      <c r="I47" s="63">
        <v>388.587784</v>
      </c>
      <c r="J47" s="63">
        <v>2055.327692019999</v>
      </c>
      <c r="K47" s="63">
        <v>456.45460300000104</v>
      </c>
      <c r="L47" s="63">
        <f>SUM(B47:K47)</f>
        <v>46356.80125077299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7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"/>
      <c r="N48" s="2"/>
    </row>
    <row r="49" spans="1:14" ht="14.25" customHeight="1">
      <c r="A49" s="73" t="s">
        <v>23</v>
      </c>
      <c r="B49" s="63">
        <f aca="true" t="shared" si="3" ref="B49:K49">+B34+B32</f>
        <v>49197.321158659994</v>
      </c>
      <c r="C49" s="63">
        <f t="shared" si="3"/>
        <v>6845.749429999998</v>
      </c>
      <c r="D49" s="63">
        <f t="shared" si="3"/>
        <v>116343.66075500002</v>
      </c>
      <c r="E49" s="63">
        <f t="shared" si="3"/>
        <v>43821.52361672999</v>
      </c>
      <c r="F49" s="63">
        <f t="shared" si="3"/>
        <v>34451.118201</v>
      </c>
      <c r="G49" s="63">
        <f t="shared" si="3"/>
        <v>14381.969212993</v>
      </c>
      <c r="H49" s="63">
        <f t="shared" si="3"/>
        <v>308339.42699999997</v>
      </c>
      <c r="I49" s="63">
        <f t="shared" si="3"/>
        <v>8492.375571</v>
      </c>
      <c r="J49" s="63">
        <f t="shared" si="3"/>
        <v>29065.864370574</v>
      </c>
      <c r="K49" s="63">
        <f t="shared" si="3"/>
        <v>6064.373718000001</v>
      </c>
      <c r="L49" s="63">
        <f>SUM(B49:K49)</f>
        <v>617003.383033957</v>
      </c>
      <c r="M49" s="2"/>
      <c r="N49" s="2"/>
    </row>
    <row r="50" spans="1:12" ht="9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5">
      <c r="A51" s="60"/>
      <c r="B51" s="60" t="str">
        <f>+Exp!B44</f>
        <v>Crecimiento 2018/2017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9" customHeight="1">
      <c r="A52" s="62"/>
      <c r="B52" s="34"/>
      <c r="C52" s="34"/>
      <c r="D52" s="61"/>
      <c r="E52" s="61"/>
      <c r="F52" s="61"/>
      <c r="G52" s="61"/>
      <c r="H52" s="61"/>
      <c r="I52" s="61"/>
      <c r="J52" s="61"/>
      <c r="K52" s="61"/>
      <c r="L52" s="34"/>
    </row>
    <row r="53" spans="1:17" ht="14.25" customHeight="1">
      <c r="A53" s="35" t="s">
        <v>6</v>
      </c>
      <c r="B53" s="65">
        <f aca="true" t="shared" si="4" ref="B53:L53">+(B11/B32-1)*100</f>
        <v>5.604010865064235</v>
      </c>
      <c r="C53" s="65">
        <f t="shared" si="4"/>
        <v>0.5440511992995667</v>
      </c>
      <c r="D53" s="65">
        <f t="shared" si="4"/>
        <v>13.801591752856224</v>
      </c>
      <c r="E53" s="65">
        <f t="shared" si="4"/>
        <v>18.29587432855191</v>
      </c>
      <c r="F53" s="65">
        <f t="shared" si="4"/>
        <v>15.24598546531266</v>
      </c>
      <c r="G53" s="65">
        <f t="shared" si="4"/>
        <v>15.941752095223416</v>
      </c>
      <c r="H53" s="65">
        <f t="shared" si="4"/>
        <v>13.280107831923882</v>
      </c>
      <c r="I53" s="65">
        <f t="shared" si="4"/>
        <v>15.282952169967023</v>
      </c>
      <c r="J53" s="65">
        <f t="shared" si="4"/>
        <v>10.069813844831433</v>
      </c>
      <c r="K53" s="65">
        <f t="shared" si="4"/>
        <v>10.189967378263564</v>
      </c>
      <c r="L53" s="65">
        <f t="shared" si="4"/>
        <v>11.902275463673885</v>
      </c>
      <c r="P53" s="95"/>
      <c r="Q53" s="94"/>
    </row>
    <row r="54" spans="1:17" ht="9" customHeight="1">
      <c r="A54" s="36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P54" s="94"/>
      <c r="Q54" s="94"/>
    </row>
    <row r="55" spans="1:17" ht="14.25" customHeight="1">
      <c r="A55" s="35" t="s">
        <v>24</v>
      </c>
      <c r="B55" s="65">
        <f aca="true" t="shared" si="5" ref="B55:L55">+(B13/B34-1)*100</f>
        <v>6.029537681113051</v>
      </c>
      <c r="C55" s="65">
        <f t="shared" si="5"/>
        <v>5.550266564425477</v>
      </c>
      <c r="D55" s="65">
        <f t="shared" si="5"/>
        <v>22.47248081749065</v>
      </c>
      <c r="E55" s="65">
        <f t="shared" si="5"/>
        <v>15.95934566556334</v>
      </c>
      <c r="F55" s="65">
        <f t="shared" si="5"/>
        <v>6.983600764107933</v>
      </c>
      <c r="G55" s="65">
        <f t="shared" si="5"/>
        <v>18.412104604708013</v>
      </c>
      <c r="H55" s="65">
        <f t="shared" si="5"/>
        <v>11.309735738591865</v>
      </c>
      <c r="I55" s="65">
        <f t="shared" si="5"/>
        <v>15.128977204004169</v>
      </c>
      <c r="J55" s="65">
        <f t="shared" si="5"/>
        <v>11.13537221015184</v>
      </c>
      <c r="K55" s="65">
        <f t="shared" si="5"/>
        <v>9.648687128089662</v>
      </c>
      <c r="L55" s="65">
        <f t="shared" si="5"/>
        <v>13.21694779979814</v>
      </c>
      <c r="P55" s="94"/>
      <c r="Q55" s="94"/>
    </row>
    <row r="56" spans="1:17" ht="6.75" customHeight="1">
      <c r="A56" s="72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P56" s="94"/>
      <c r="Q56" s="94"/>
    </row>
    <row r="57" spans="1:17" ht="14.25" customHeight="1">
      <c r="A57" s="36" t="s">
        <v>53</v>
      </c>
      <c r="B57" s="65">
        <f aca="true" t="shared" si="6" ref="B57:L57">(B15/B36-1)*100</f>
        <v>11.086186328844573</v>
      </c>
      <c r="C57" s="65">
        <f t="shared" si="6"/>
        <v>18.28182490333985</v>
      </c>
      <c r="D57" s="65">
        <f t="shared" si="6"/>
        <v>137.31233920433982</v>
      </c>
      <c r="E57" s="65">
        <f t="shared" si="6"/>
        <v>-7.622905217178488</v>
      </c>
      <c r="F57" s="65">
        <f t="shared" si="6"/>
        <v>13.564723448930716</v>
      </c>
      <c r="G57" s="65">
        <f t="shared" si="6"/>
        <v>-12.890922198109578</v>
      </c>
      <c r="H57" s="65">
        <f t="shared" si="6"/>
        <v>20.333661276823612</v>
      </c>
      <c r="I57" s="65">
        <f t="shared" si="6"/>
        <v>14.887477359331914</v>
      </c>
      <c r="J57" s="65">
        <f t="shared" si="6"/>
        <v>50.360130483176555</v>
      </c>
      <c r="K57" s="65">
        <f t="shared" si="6"/>
        <v>63.54734714972916</v>
      </c>
      <c r="L57" s="65">
        <f t="shared" si="6"/>
        <v>23.494376387790638</v>
      </c>
      <c r="M57" s="14"/>
      <c r="P57" s="94"/>
      <c r="Q57" s="94"/>
    </row>
    <row r="58" spans="1:17" ht="6.75" customHeight="1">
      <c r="A58" s="72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P58" s="94"/>
      <c r="Q58" s="94"/>
    </row>
    <row r="59" spans="1:17" ht="14.25" customHeight="1">
      <c r="A59" s="36" t="s">
        <v>50</v>
      </c>
      <c r="B59" s="65">
        <f aca="true" t="shared" si="7" ref="B59:L59">+(B17/B38-1)*100</f>
        <v>-43.97854530588789</v>
      </c>
      <c r="C59" s="65">
        <f t="shared" si="7"/>
        <v>-23.2463336839949</v>
      </c>
      <c r="D59" s="65">
        <f t="shared" si="7"/>
        <v>22.852899384450055</v>
      </c>
      <c r="E59" s="65">
        <f t="shared" si="7"/>
        <v>7.23463887447906</v>
      </c>
      <c r="F59" s="65">
        <f t="shared" si="7"/>
        <v>5.883920342964344</v>
      </c>
      <c r="G59" s="65">
        <f t="shared" si="7"/>
        <v>3.7084930627217627</v>
      </c>
      <c r="H59" s="65">
        <f t="shared" si="7"/>
        <v>12.41774155648596</v>
      </c>
      <c r="I59" s="65">
        <f t="shared" si="7"/>
        <v>62.74976287618579</v>
      </c>
      <c r="J59" s="65">
        <f t="shared" si="7"/>
        <v>7.753839581994981</v>
      </c>
      <c r="K59" s="65">
        <f t="shared" si="7"/>
        <v>-1.2172002344916666</v>
      </c>
      <c r="L59" s="65">
        <f t="shared" si="7"/>
        <v>9.90128012439888</v>
      </c>
      <c r="M59" s="14"/>
      <c r="P59" s="94"/>
      <c r="Q59" s="94"/>
    </row>
    <row r="60" spans="1:17" ht="14.25" customHeight="1">
      <c r="A60" s="36" t="s">
        <v>13</v>
      </c>
      <c r="B60" s="65">
        <f aca="true" t="shared" si="8" ref="B60:L60">+(B18/B39-1)*100</f>
        <v>-0.7200375309589058</v>
      </c>
      <c r="C60" s="65">
        <f t="shared" si="8"/>
        <v>-23.414927926239837</v>
      </c>
      <c r="D60" s="65">
        <f t="shared" si="8"/>
        <v>13.50483197923904</v>
      </c>
      <c r="E60" s="65">
        <f t="shared" si="8"/>
        <v>22.078909412437376</v>
      </c>
      <c r="F60" s="65">
        <f t="shared" si="8"/>
        <v>3.053504067899837</v>
      </c>
      <c r="G60" s="65">
        <f t="shared" si="8"/>
        <v>24.708932880143287</v>
      </c>
      <c r="H60" s="65">
        <f t="shared" si="8"/>
        <v>11.48975515988564</v>
      </c>
      <c r="I60" s="65">
        <f t="shared" si="8"/>
        <v>0.5845018367725441</v>
      </c>
      <c r="J60" s="65">
        <f t="shared" si="8"/>
        <v>17.086257455474275</v>
      </c>
      <c r="K60" s="65">
        <f t="shared" si="8"/>
        <v>-27.398644743529644</v>
      </c>
      <c r="L60" s="65">
        <f t="shared" si="8"/>
        <v>11.446550219092355</v>
      </c>
      <c r="M60" s="14"/>
      <c r="P60" s="94"/>
      <c r="Q60" s="94"/>
    </row>
    <row r="61" spans="1:17" ht="6.75" customHeight="1">
      <c r="A61" s="72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P61" s="94"/>
      <c r="Q61" s="94"/>
    </row>
    <row r="62" spans="1:17" ht="14.25" customHeight="1">
      <c r="A62" s="36" t="s">
        <v>49</v>
      </c>
      <c r="B62" s="65">
        <f aca="true" t="shared" si="9" ref="B62:L62">+(B20/B41-1)*100</f>
        <v>4.851592529149706</v>
      </c>
      <c r="C62" s="65">
        <f t="shared" si="9"/>
        <v>30.13168021014834</v>
      </c>
      <c r="D62" s="65">
        <f t="shared" si="9"/>
        <v>12.29117744395083</v>
      </c>
      <c r="E62" s="65">
        <f t="shared" si="9"/>
        <v>10.297034301566566</v>
      </c>
      <c r="F62" s="65">
        <f t="shared" si="9"/>
        <v>7.468607994436449</v>
      </c>
      <c r="G62" s="65">
        <f t="shared" si="9"/>
        <v>7.843089990639207</v>
      </c>
      <c r="H62" s="65">
        <f t="shared" si="9"/>
        <v>11.903070049130848</v>
      </c>
      <c r="I62" s="65">
        <f t="shared" si="9"/>
        <v>28.26948634303279</v>
      </c>
      <c r="J62" s="65">
        <f t="shared" si="9"/>
        <v>-1.7922129629285521</v>
      </c>
      <c r="K62" s="65">
        <f t="shared" si="9"/>
        <v>-13.525469084311236</v>
      </c>
      <c r="L62" s="65">
        <f t="shared" si="9"/>
        <v>10.372304040470492</v>
      </c>
      <c r="M62" s="14"/>
      <c r="P62" s="93"/>
      <c r="Q62" s="93"/>
    </row>
    <row r="63" spans="1:12" ht="7.5" customHeight="1">
      <c r="A63" s="72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6" ht="14.25" customHeight="1">
      <c r="A64" s="36" t="s">
        <v>14</v>
      </c>
      <c r="B64" s="65">
        <f aca="true" t="shared" si="10" ref="B64:L64">+(B22/B43-1)*100</f>
        <v>10.387299268395678</v>
      </c>
      <c r="C64" s="65">
        <f t="shared" si="10"/>
        <v>-19.699836369304478</v>
      </c>
      <c r="D64" s="65">
        <f t="shared" si="10"/>
        <v>19.21687659969391</v>
      </c>
      <c r="E64" s="65">
        <f t="shared" si="10"/>
        <v>29.84156048602742</v>
      </c>
      <c r="F64" s="65">
        <f t="shared" si="10"/>
        <v>1.2672410994860384</v>
      </c>
      <c r="G64" s="65">
        <f t="shared" si="10"/>
        <v>8.43998820670806</v>
      </c>
      <c r="H64" s="65">
        <f t="shared" si="10"/>
        <v>-1.2998729938109688</v>
      </c>
      <c r="I64" s="65">
        <f t="shared" si="10"/>
        <v>25.169139800454275</v>
      </c>
      <c r="J64" s="65">
        <f t="shared" si="10"/>
        <v>2.498161973176183</v>
      </c>
      <c r="K64" s="65">
        <f t="shared" si="10"/>
        <v>-6.421861980191301</v>
      </c>
      <c r="L64" s="65">
        <f t="shared" si="10"/>
        <v>4.21311365373418</v>
      </c>
      <c r="M64" s="14"/>
      <c r="P64" s="92"/>
    </row>
    <row r="65" spans="1:17" ht="14.25" customHeight="1">
      <c r="A65" s="36" t="s">
        <v>15</v>
      </c>
      <c r="B65" s="65">
        <f aca="true" t="shared" si="11" ref="B65:L65">+(B23/B44-1)*100</f>
        <v>8.016420706353244</v>
      </c>
      <c r="C65" s="65">
        <f t="shared" si="11"/>
        <v>-0.38400732056269593</v>
      </c>
      <c r="D65" s="65">
        <f t="shared" si="11"/>
        <v>33.185157527049334</v>
      </c>
      <c r="E65" s="65">
        <f t="shared" si="11"/>
        <v>15.439792639024086</v>
      </c>
      <c r="F65" s="65">
        <f t="shared" si="11"/>
        <v>18.619394220641627</v>
      </c>
      <c r="G65" s="65">
        <f t="shared" si="11"/>
        <v>22.788148840741627</v>
      </c>
      <c r="H65" s="65">
        <f t="shared" si="11"/>
        <v>13.470349518555992</v>
      </c>
      <c r="I65" s="65">
        <f t="shared" si="11"/>
        <v>4.518617438864814</v>
      </c>
      <c r="J65" s="65">
        <f t="shared" si="11"/>
        <v>13.836734101452697</v>
      </c>
      <c r="K65" s="65">
        <f t="shared" si="11"/>
        <v>1.3385277893763314</v>
      </c>
      <c r="L65" s="65">
        <f t="shared" si="11"/>
        <v>16.910400542928983</v>
      </c>
      <c r="M65" s="14"/>
      <c r="Q65" s="92"/>
    </row>
    <row r="66" spans="1:13" ht="14.25" customHeight="1">
      <c r="A66" s="36" t="s">
        <v>27</v>
      </c>
      <c r="B66" s="65">
        <f aca="true" t="shared" si="12" ref="B66:L66">+(B24/B45-1)*100</f>
        <v>3.375411020469077</v>
      </c>
      <c r="C66" s="65">
        <f t="shared" si="12"/>
        <v>32.76524560692753</v>
      </c>
      <c r="D66" s="65">
        <f t="shared" si="12"/>
        <v>8.00434768846554</v>
      </c>
      <c r="E66" s="65">
        <f t="shared" si="12"/>
        <v>0.9138518203566592</v>
      </c>
      <c r="F66" s="65">
        <f t="shared" si="12"/>
        <v>1.6195603576055317</v>
      </c>
      <c r="G66" s="65">
        <f t="shared" si="12"/>
        <v>23.57649776295274</v>
      </c>
      <c r="H66" s="65">
        <f t="shared" si="12"/>
        <v>10.878628287047555</v>
      </c>
      <c r="I66" s="65">
        <f t="shared" si="12"/>
        <v>26.090032556498954</v>
      </c>
      <c r="J66" s="65">
        <f t="shared" si="12"/>
        <v>2.957610667430144</v>
      </c>
      <c r="K66" s="65">
        <f t="shared" si="12"/>
        <v>-5.311712618177166</v>
      </c>
      <c r="L66" s="65">
        <f t="shared" si="12"/>
        <v>9.248812550001851</v>
      </c>
      <c r="M66" s="14"/>
    </row>
    <row r="67" spans="1:12" ht="7.5" customHeight="1">
      <c r="A67" s="72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3" ht="14.25" customHeight="1">
      <c r="A68" s="36" t="s">
        <v>22</v>
      </c>
      <c r="B68" s="65">
        <f aca="true" t="shared" si="13" ref="B68:L68">+(B26/B47-1)*100</f>
        <v>20.476400881930033</v>
      </c>
      <c r="C68" s="65">
        <f t="shared" si="13"/>
        <v>33.50200348088519</v>
      </c>
      <c r="D68" s="65">
        <f t="shared" si="13"/>
        <v>40.327405889005874</v>
      </c>
      <c r="E68" s="65">
        <f t="shared" si="13"/>
        <v>29.53834059152878</v>
      </c>
      <c r="F68" s="65">
        <f t="shared" si="13"/>
        <v>-0.639241952595826</v>
      </c>
      <c r="G68" s="65">
        <f t="shared" si="13"/>
        <v>14.15600910070789</v>
      </c>
      <c r="H68" s="65">
        <f t="shared" si="13"/>
        <v>11.12992358875642</v>
      </c>
      <c r="I68" s="65">
        <f t="shared" si="13"/>
        <v>64.77846869216093</v>
      </c>
      <c r="J68" s="65">
        <f t="shared" si="13"/>
        <v>12.322080029782079</v>
      </c>
      <c r="K68" s="65">
        <f t="shared" si="13"/>
        <v>149.60880041777068</v>
      </c>
      <c r="L68" s="65">
        <f t="shared" si="13"/>
        <v>25.454607542096607</v>
      </c>
      <c r="M68" s="14"/>
    </row>
    <row r="69" spans="1:12" ht="7.5" customHeight="1">
      <c r="A69" s="72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4.25" customHeight="1">
      <c r="A70" s="73" t="s">
        <v>23</v>
      </c>
      <c r="B70" s="65">
        <f aca="true" t="shared" si="14" ref="B70:L70">+(B28/B49-1)*100</f>
        <v>5.873695861774286</v>
      </c>
      <c r="C70" s="65">
        <f t="shared" si="14"/>
        <v>3.2177733095907657</v>
      </c>
      <c r="D70" s="65">
        <f t="shared" si="14"/>
        <v>21.08326994425078</v>
      </c>
      <c r="E70" s="65">
        <f t="shared" si="14"/>
        <v>16.54059736433444</v>
      </c>
      <c r="F70" s="65">
        <f t="shared" si="14"/>
        <v>8.584698222492237</v>
      </c>
      <c r="G70" s="65">
        <f t="shared" si="14"/>
        <v>17.643879187166746</v>
      </c>
      <c r="H70" s="65">
        <f t="shared" si="14"/>
        <v>11.360823797600172</v>
      </c>
      <c r="I70" s="65">
        <f t="shared" si="14"/>
        <v>15.18937356474106</v>
      </c>
      <c r="J70" s="65">
        <f t="shared" si="14"/>
        <v>10.853891663193904</v>
      </c>
      <c r="K70" s="65">
        <f t="shared" si="14"/>
        <v>9.85668812305871</v>
      </c>
      <c r="L70" s="65">
        <f t="shared" si="14"/>
        <v>13.039603518541988</v>
      </c>
    </row>
    <row r="71" spans="1:12" ht="9" customHeight="1" thickBot="1">
      <c r="A71" s="58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2.2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s="11" customFormat="1" ht="12">
      <c r="A73" s="55" t="s">
        <v>42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2" s="11" customFormat="1" ht="12.75">
      <c r="A74" s="34" t="str">
        <f>+Imp!A63</f>
        <v> Nota: importaciones a valores CIF excepto México a valores FOB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  <ignoredErrors>
    <ignoredError sqref="B13:C13 B34:C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47" sqref="P47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2" ht="12.75">
      <c r="A1" s="35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2.75">
      <c r="A2" s="35" t="str">
        <f>+Exp!A2</f>
        <v>ARGENTINA, BOLIVIA, BRASIL, CHILE, COLOMBIA, ECUADOR, MÉXICO, PARAGUAY, PERÚ Y URUGUAY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6" t="str">
        <f>+Exp!A4</f>
        <v>Enero-Setiembre 2017-2018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6" t="s">
        <v>39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8.2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customHeight="1" thickBot="1">
      <c r="A7" s="88" t="s">
        <v>0</v>
      </c>
      <c r="B7" s="86" t="s">
        <v>30</v>
      </c>
      <c r="C7" s="86" t="s">
        <v>31</v>
      </c>
      <c r="D7" s="86" t="s">
        <v>32</v>
      </c>
      <c r="E7" s="87" t="s">
        <v>33</v>
      </c>
      <c r="F7" s="86" t="s">
        <v>40</v>
      </c>
      <c r="G7" s="86" t="s">
        <v>34</v>
      </c>
      <c r="H7" s="86" t="s">
        <v>35</v>
      </c>
      <c r="I7" s="86" t="s">
        <v>41</v>
      </c>
      <c r="J7" s="86" t="s">
        <v>37</v>
      </c>
      <c r="K7" s="86" t="s">
        <v>38</v>
      </c>
      <c r="L7" s="86" t="s">
        <v>18</v>
      </c>
    </row>
    <row r="8" spans="1:12" ht="9" customHeight="1">
      <c r="A8" s="5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">
      <c r="A9" s="60"/>
      <c r="B9" s="60" t="str">
        <f>+Exp!B10</f>
        <v>Enero-Setiembre 2018</v>
      </c>
      <c r="C9" s="60"/>
      <c r="D9" s="61"/>
      <c r="E9" s="61"/>
      <c r="F9" s="61"/>
      <c r="G9" s="61"/>
      <c r="H9" s="61"/>
      <c r="I9" s="61"/>
      <c r="J9" s="61"/>
      <c r="K9" s="61"/>
      <c r="L9" s="61"/>
    </row>
    <row r="10" spans="1:12" ht="9" customHeight="1">
      <c r="A10" s="62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3" ht="12.75">
      <c r="A11" s="35" t="s">
        <v>6</v>
      </c>
      <c r="B11" s="57">
        <f>+ExpRM!B11-ImpRM!B11</f>
        <v>-3443.221167970005</v>
      </c>
      <c r="C11" s="57">
        <f>+ExpRM!C11-ImpRM!C11</f>
        <v>228.69275353000012</v>
      </c>
      <c r="D11" s="57">
        <f>+ExpRM!D11-ImpRM!D11</f>
        <v>11224.575254000003</v>
      </c>
      <c r="E11" s="57">
        <f>+ExpRM!E11-ImpRM!E11</f>
        <v>-5440.365544279997</v>
      </c>
      <c r="F11" s="57">
        <f>+ExpRM!F11-ImpRM!F11</f>
        <v>1381.2167689700254</v>
      </c>
      <c r="G11" s="57">
        <f>+ExpRM!G11-ImpRM!G11</f>
        <v>-706.4183685880007</v>
      </c>
      <c r="H11" s="57">
        <f>+ExpRM!H11-ImpRM!H11</f>
        <v>3926.1940000000013</v>
      </c>
      <c r="I11" s="57">
        <f>+ExpRM!I11-ImpRM!I11</f>
        <v>1096.3845769999984</v>
      </c>
      <c r="J11" s="57">
        <f>+ExpRM!J11-ImpRM!J11</f>
        <v>-3901.777305059999</v>
      </c>
      <c r="K11" s="57">
        <f>+ExpRM!K11-ImpRM!K11</f>
        <v>-844.7032840000004</v>
      </c>
      <c r="L11" s="57"/>
      <c r="M11" s="26"/>
    </row>
    <row r="12" spans="1:13" ht="12.75">
      <c r="A12" s="3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26"/>
    </row>
    <row r="13" spans="1:12" ht="12.75">
      <c r="A13" s="35" t="s">
        <v>24</v>
      </c>
      <c r="B13" s="57">
        <f>+ExpRM!B13-ImpRM!B13</f>
        <v>-3009.8315846700134</v>
      </c>
      <c r="C13" s="57">
        <f>+ExpRM!C13-ImpRM!C13</f>
        <v>-378.2938991699989</v>
      </c>
      <c r="D13" s="57">
        <f>+ExpRM!D13-ImpRM!D13</f>
        <v>27562.153389000014</v>
      </c>
      <c r="E13" s="57">
        <f>+ExpRM!E13-ImpRM!E13</f>
        <v>12022.009402329946</v>
      </c>
      <c r="F13" s="57">
        <f>+ExpRM!F13-ImpRM!F13</f>
        <v>-7482.184996079908</v>
      </c>
      <c r="G13" s="57">
        <f>+ExpRM!G13-ImpRM!G13</f>
        <v>53.8696498670015</v>
      </c>
      <c r="H13" s="57">
        <f>+ExpRM!H13-ImpRM!H13</f>
        <v>-14149.129000000074</v>
      </c>
      <c r="I13" s="57">
        <f>+ExpRM!I13-ImpRM!I13</f>
        <v>-3815.853595000003</v>
      </c>
      <c r="J13" s="57">
        <f>+ExpRM!J13-ImpRM!J13</f>
        <v>7279.580753760027</v>
      </c>
      <c r="K13" s="57">
        <f>+ExpRM!K13-ImpRM!K13</f>
        <v>-187.79134199999953</v>
      </c>
      <c r="L13" s="57">
        <f>SUM(B13:K13)</f>
        <v>17894.52877803699</v>
      </c>
    </row>
    <row r="14" spans="1:12" ht="6.75" customHeight="1">
      <c r="A14" s="72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2.75">
      <c r="A15" s="36" t="s">
        <v>53</v>
      </c>
      <c r="B15" s="57">
        <f>ExpRM!B15-ImpRM!B15</f>
        <v>289.03272067999995</v>
      </c>
      <c r="C15" s="57">
        <f>ExpRM!C15-ImpRM!C15</f>
        <v>18.346515380000003</v>
      </c>
      <c r="D15" s="57">
        <f>ExpRM!D15-ImpRM!D15</f>
        <v>1638.5398810000002</v>
      </c>
      <c r="E15" s="57">
        <f>ExpRM!E15-ImpRM!E15</f>
        <v>-204.83493570999997</v>
      </c>
      <c r="F15" s="57">
        <f>ExpRM!F15-ImpRM!F15</f>
        <v>2212.9088431400005</v>
      </c>
      <c r="G15" s="57">
        <f>ExpRM!G15-ImpRM!G15</f>
        <v>174.372725741</v>
      </c>
      <c r="H15" s="57">
        <f>ExpRM!H15-ImpRM!H15</f>
        <v>2843.064</v>
      </c>
      <c r="I15" s="57">
        <f>ExpRM!I15-ImpRM!I15</f>
        <v>11.884354</v>
      </c>
      <c r="J15" s="57">
        <f>ExpRM!J15-ImpRM!J15</f>
        <v>-153.36208717699998</v>
      </c>
      <c r="K15" s="57">
        <f>ExpRM!K15-ImpRM!K15</f>
        <v>44.47497600000001</v>
      </c>
      <c r="L15" s="57">
        <f>SUM(B15:K15)</f>
        <v>6874.426993054</v>
      </c>
    </row>
    <row r="16" spans="1:12" ht="6.75" customHeight="1">
      <c r="A16" s="72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2.75">
      <c r="A17" s="36" t="s">
        <v>50</v>
      </c>
      <c r="B17" s="57">
        <f>+ExpRM!B17-ImpRM!B17</f>
        <v>689.6407065799999</v>
      </c>
      <c r="C17" s="57">
        <f>+ExpRM!C17-ImpRM!C17</f>
        <v>116.26556494000002</v>
      </c>
      <c r="D17" s="57">
        <f>+ExpRM!D17-ImpRM!D17</f>
        <v>571.2731239999998</v>
      </c>
      <c r="E17" s="57">
        <f>+ExpRM!E17-ImpRM!E17</f>
        <v>420.36308034000035</v>
      </c>
      <c r="F17" s="57">
        <f>+ExpRM!F17-ImpRM!F17</f>
        <v>71.29300120000096</v>
      </c>
      <c r="G17" s="57">
        <f>+ExpRM!G17-ImpRM!G17</f>
        <v>-139.66752729200002</v>
      </c>
      <c r="H17" s="57">
        <f>+ExpRM!H17-ImpRM!H17</f>
        <v>2399.836000000001</v>
      </c>
      <c r="I17" s="57">
        <f>+ExpRM!I17-ImpRM!I17</f>
        <v>-42.433913999999994</v>
      </c>
      <c r="J17" s="57">
        <f>+ExpRM!J17-ImpRM!J17</f>
        <v>144.73382705899996</v>
      </c>
      <c r="K17" s="57">
        <f>+ExpRM!K17-ImpRM!K17</f>
        <v>-21.648497</v>
      </c>
      <c r="L17" s="57">
        <f>SUM(B17:K17)</f>
        <v>4209.655365827001</v>
      </c>
    </row>
    <row r="18" spans="1:12" ht="12.75">
      <c r="A18" s="36" t="s">
        <v>13</v>
      </c>
      <c r="B18" s="57">
        <f>+ExpRM!B18-ImpRM!B18</f>
        <v>-2594.7456436100006</v>
      </c>
      <c r="C18" s="57">
        <f>+ExpRM!C18-ImpRM!C18</f>
        <v>-46.12430099000005</v>
      </c>
      <c r="D18" s="57">
        <f>+ExpRM!D18-ImpRM!D18</f>
        <v>-1520.1275170000044</v>
      </c>
      <c r="E18" s="57">
        <f>+ExpRM!E18-ImpRM!E18</f>
        <v>-1105.8747249500084</v>
      </c>
      <c r="F18" s="57">
        <f>+ExpRM!F18-ImpRM!F18</f>
        <v>-1079.2433259498102</v>
      </c>
      <c r="G18" s="57">
        <f>+ExpRM!G18-ImpRM!G18</f>
        <v>1331.9668430759998</v>
      </c>
      <c r="H18" s="57">
        <f>+ExpRM!H18-ImpRM!H18</f>
        <v>104659.77199999997</v>
      </c>
      <c r="I18" s="57">
        <f>+ExpRM!I18-ImpRM!I18</f>
        <v>-637.5507949999999</v>
      </c>
      <c r="J18" s="57">
        <f>+ExpRM!J18-ImpRM!J18</f>
        <v>-1116.0294025840012</v>
      </c>
      <c r="K18" s="57">
        <f>+ExpRM!K18-ImpRM!K18</f>
        <v>-187.82489200000003</v>
      </c>
      <c r="L18" s="57">
        <f>SUM(B18:K18)</f>
        <v>97704.21824099214</v>
      </c>
    </row>
    <row r="19" spans="1:12" ht="6.75" customHeight="1">
      <c r="A19" s="72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2.75">
      <c r="A20" s="36" t="s">
        <v>57</v>
      </c>
      <c r="B20" s="57">
        <f>+ExpRM!B20-ImpRM!B20</f>
        <v>-1942.1096697000012</v>
      </c>
      <c r="C20" s="57">
        <f>+ExpRM!C20-ImpRM!C20</f>
        <v>-418.60568676000014</v>
      </c>
      <c r="D20" s="57">
        <f>+ExpRM!D20-ImpRM!D20</f>
        <v>2646.199394000003</v>
      </c>
      <c r="E20" s="57">
        <f>+ExpRM!E20-ImpRM!E20</f>
        <v>-599.42270422</v>
      </c>
      <c r="F20" s="57">
        <f>+ExpRM!F20-ImpRM!F20</f>
        <v>-1911.3297325700219</v>
      </c>
      <c r="G20" s="57">
        <f>+ExpRM!G20-ImpRM!G20</f>
        <v>393.5593542730003</v>
      </c>
      <c r="H20" s="57">
        <f>+ExpRM!H20-ImpRM!H20</f>
        <v>-21351.557999999997</v>
      </c>
      <c r="I20" s="57">
        <f>+ExpRM!I20-ImpRM!I20</f>
        <v>-644.8337009999998</v>
      </c>
      <c r="J20" s="57">
        <f>+ExpRM!J20-ImpRM!J20</f>
        <v>1705.5069304650006</v>
      </c>
      <c r="K20" s="57">
        <f>+ExpRM!K20-ImpRM!K20</f>
        <v>-228.24170000000004</v>
      </c>
      <c r="L20" s="57">
        <f>SUM(B20:K20)</f>
        <v>-22350.835515512015</v>
      </c>
    </row>
    <row r="21" spans="1:12" ht="7.5" customHeight="1">
      <c r="A21" s="7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2.75">
      <c r="A22" s="36" t="s">
        <v>14</v>
      </c>
      <c r="B22" s="57">
        <f>+ExpRM!B22-ImpRM!B22</f>
        <v>-489.06753487000003</v>
      </c>
      <c r="C22" s="57">
        <f>+ExpRM!C22-ImpRM!C22</f>
        <v>297.60214782</v>
      </c>
      <c r="D22" s="57">
        <f>+ExpRM!D22-ImpRM!D22</f>
        <v>-171.92962999999963</v>
      </c>
      <c r="E22" s="57">
        <f>+ExpRM!E22-ImpRM!E22</f>
        <v>3509.3005590600033</v>
      </c>
      <c r="F22" s="57">
        <f>+ExpRM!F22-ImpRM!F22</f>
        <v>-556.1919485300023</v>
      </c>
      <c r="G22" s="57">
        <f>+ExpRM!G22-ImpRM!G22</f>
        <v>-151.79222570300004</v>
      </c>
      <c r="H22" s="57">
        <f>+ExpRM!H22-ImpRM!H22</f>
        <v>-10505.425</v>
      </c>
      <c r="I22" s="57">
        <f>+ExpRM!I22-ImpRM!I22</f>
        <v>-271.91216899999995</v>
      </c>
      <c r="J22" s="57">
        <f>+ExpRM!J22-ImpRM!J22</f>
        <v>834.6826591760001</v>
      </c>
      <c r="K22" s="57">
        <f>+ExpRM!K22-ImpRM!K22</f>
        <v>-39.331198</v>
      </c>
      <c r="L22" s="57">
        <f>SUM(B22:K22)</f>
        <v>-7544.064340046998</v>
      </c>
    </row>
    <row r="23" spans="1:12" ht="7.5" customHeight="1">
      <c r="A23" s="72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2.75">
      <c r="A24" s="36" t="s">
        <v>15</v>
      </c>
      <c r="B24" s="57">
        <f>+ExpRM!B23-ImpRM!B23</f>
        <v>-6913.538457049999</v>
      </c>
      <c r="C24" s="57">
        <f>+ExpRM!C23-ImpRM!C23</f>
        <v>-1131.8069707299999</v>
      </c>
      <c r="D24" s="57">
        <f>+ExpRM!D23-ImpRM!D23</f>
        <v>20730.630361999996</v>
      </c>
      <c r="E24" s="57">
        <f>+ExpRM!E23-ImpRM!E23</f>
        <v>6764.657131789989</v>
      </c>
      <c r="F24" s="57">
        <f>+ExpRM!F23-ImpRM!F23</f>
        <v>-5293.210556890083</v>
      </c>
      <c r="G24" s="57">
        <f>+ExpRM!G23-ImpRM!G23</f>
        <v>-2194.9987482039996</v>
      </c>
      <c r="H24" s="57">
        <f>+ExpRM!H23-ImpRM!H23</f>
        <v>-55251.988</v>
      </c>
      <c r="I24" s="57">
        <f>+ExpRM!I23-ImpRM!I23</f>
        <v>-2671.190547</v>
      </c>
      <c r="J24" s="57">
        <f>+ExpRM!J23-ImpRM!J23</f>
        <v>2904.8158834630003</v>
      </c>
      <c r="K24" s="57">
        <f>+ExpRM!K23-ImpRM!K23</f>
        <v>-108.05873299999985</v>
      </c>
      <c r="L24" s="57">
        <f>SUM(B24:K24)</f>
        <v>-43164.68863562109</v>
      </c>
    </row>
    <row r="25" spans="1:12" ht="7.5" customHeight="1">
      <c r="A25" s="7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2.75">
      <c r="A26" s="36" t="s">
        <v>27</v>
      </c>
      <c r="B26" s="57">
        <f>+ExpRM!B24-ImpRM!B24</f>
        <v>121.05794939999987</v>
      </c>
      <c r="C26" s="57">
        <f>+ExpRM!C24-ImpRM!C24</f>
        <v>161.01573883999998</v>
      </c>
      <c r="D26" s="57">
        <f>+ExpRM!D24-ImpRM!D24</f>
        <v>14.234384000001228</v>
      </c>
      <c r="E26" s="57">
        <f>+ExpRM!E24-ImpRM!E24</f>
        <v>2289.7330224400007</v>
      </c>
      <c r="F26" s="57">
        <f>+ExpRM!F24-ImpRM!F24</f>
        <v>-469.6291439499978</v>
      </c>
      <c r="G26" s="57">
        <f>+ExpRM!G24-ImpRM!G24</f>
        <v>-916.1610348080001</v>
      </c>
      <c r="H26" s="57">
        <f>+ExpRM!H24-ImpRM!H24</f>
        <v>-29250.292</v>
      </c>
      <c r="I26" s="57">
        <f>+ExpRM!I24-ImpRM!I24</f>
        <v>-192.7466</v>
      </c>
      <c r="J26" s="57">
        <f>+ExpRM!J24-ImpRM!J24</f>
        <v>824.3005418359996</v>
      </c>
      <c r="K26" s="57">
        <f>+ExpRM!K24-ImpRM!K24</f>
        <v>-110.420243</v>
      </c>
      <c r="L26" s="57">
        <f>SUM(B26:K26)</f>
        <v>-27528.907385241997</v>
      </c>
    </row>
    <row r="27" spans="1:12" ht="7.5" customHeight="1">
      <c r="A27" s="72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2.75">
      <c r="A28" s="36" t="s">
        <v>22</v>
      </c>
      <c r="B28" s="57">
        <f>+ExpRM!B26-ImpRM!B26</f>
        <v>7829.898343899988</v>
      </c>
      <c r="C28" s="57">
        <f>+ExpRM!C26-ImpRM!C26</f>
        <v>625.0130923300012</v>
      </c>
      <c r="D28" s="57">
        <f>+ExpRM!D26-ImpRM!D26</f>
        <v>3653.3333910000147</v>
      </c>
      <c r="E28" s="57">
        <f>+ExpRM!E26-ImpRM!E26</f>
        <v>948.0879735799658</v>
      </c>
      <c r="F28" s="57">
        <f>+ExpRM!F26-ImpRM!F26</f>
        <v>-456.7821325299965</v>
      </c>
      <c r="G28" s="57">
        <f>+ExpRM!G26-ImpRM!G26</f>
        <v>1556.5902627839987</v>
      </c>
      <c r="H28" s="57">
        <f>+ExpRM!H26-ImpRM!H26</f>
        <v>-7692.538</v>
      </c>
      <c r="I28" s="57">
        <f>+ExpRM!I26-ImpRM!I26</f>
        <v>632.929776999997</v>
      </c>
      <c r="J28" s="57">
        <f>+ExpRM!J26-ImpRM!J26</f>
        <v>2134.932401522029</v>
      </c>
      <c r="K28" s="57">
        <f>+ExpRM!K26-ImpRM!K26</f>
        <v>463.25894500000027</v>
      </c>
      <c r="L28" s="57">
        <f>SUM(B28:K28)</f>
        <v>9694.724054585995</v>
      </c>
    </row>
    <row r="29" spans="1:12" ht="9" customHeight="1">
      <c r="A29" s="72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2.75">
      <c r="A30" s="73" t="s">
        <v>23</v>
      </c>
      <c r="B30" s="57">
        <f>+ExpRM!B28-ImpRM!B28</f>
        <v>-6453.052752640018</v>
      </c>
      <c r="C30" s="57">
        <f>+ExpRM!C28-ImpRM!C28</f>
        <v>-149.60114563999832</v>
      </c>
      <c r="D30" s="57">
        <f>+ExpRM!D28-ImpRM!D28</f>
        <v>38786.72864300001</v>
      </c>
      <c r="E30" s="57">
        <f>+ExpRM!E28-ImpRM!E28</f>
        <v>6581.6438580499525</v>
      </c>
      <c r="F30" s="57">
        <f>+ExpRM!F28-ImpRM!F28</f>
        <v>-6100.968227109883</v>
      </c>
      <c r="G30" s="57">
        <f>+ExpRM!G28-ImpRM!G28</f>
        <v>-652.5487187210019</v>
      </c>
      <c r="H30" s="57">
        <f>+ExpRM!H28-ImpRM!H28</f>
        <v>-10222.935000000056</v>
      </c>
      <c r="I30" s="57">
        <f>+ExpRM!I28-ImpRM!I28</f>
        <v>-2719.4690180000052</v>
      </c>
      <c r="J30" s="57">
        <f>+ExpRM!J28-ImpRM!J28</f>
        <v>3377.8034487000295</v>
      </c>
      <c r="K30" s="57">
        <f>+ExpRM!K28-ImpRM!K28</f>
        <v>-1032.4946259999997</v>
      </c>
      <c r="L30" s="57">
        <f>SUM(B30:K30)</f>
        <v>21415.106461639032</v>
      </c>
    </row>
    <row r="31" spans="1:12" ht="9" customHeight="1">
      <c r="A31" s="34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>
      <c r="A32" s="60"/>
      <c r="B32" s="76" t="str">
        <f>+Exp!B27</f>
        <v>Enero-Setiembre 2017</v>
      </c>
      <c r="C32" s="76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9" customHeight="1">
      <c r="A33" s="62"/>
      <c r="B33" s="57"/>
      <c r="C33" s="57"/>
      <c r="D33" s="74"/>
      <c r="E33" s="74"/>
      <c r="F33" s="74"/>
      <c r="G33" s="74"/>
      <c r="H33" s="74"/>
      <c r="I33" s="74"/>
      <c r="J33" s="74"/>
      <c r="K33" s="74"/>
      <c r="L33" s="57"/>
    </row>
    <row r="34" spans="1:12" ht="12.75">
      <c r="A34" s="35" t="s">
        <v>6</v>
      </c>
      <c r="B34" s="57">
        <f>+ExpRM!B32-ImpRM!B32</f>
        <v>-4577.903435570004</v>
      </c>
      <c r="C34" s="57">
        <f>+ExpRM!C32-ImpRM!C32</f>
        <v>-326.3028144100008</v>
      </c>
      <c r="D34" s="57">
        <f>+ExpRM!D32-ImpRM!D32</f>
        <v>11394.492261</v>
      </c>
      <c r="E34" s="57">
        <f>+ExpRM!E32-ImpRM!E32</f>
        <v>-3753.2980737599983</v>
      </c>
      <c r="F34" s="57">
        <f>+ExpRM!F32-ImpRM!F32</f>
        <v>337.48677599999974</v>
      </c>
      <c r="G34" s="57">
        <f>+ExpRM!G32-ImpRM!G32</f>
        <v>-1077.1176494200013</v>
      </c>
      <c r="H34" s="57">
        <f>+ExpRM!H32-ImpRM!H32</f>
        <v>3177.8859999999986</v>
      </c>
      <c r="I34" s="57">
        <f>+ExpRM!I32-ImpRM!I32</f>
        <v>509.2388570000003</v>
      </c>
      <c r="J34" s="57">
        <f>+ExpRM!J32-ImpRM!J32</f>
        <v>-2984.0433925379994</v>
      </c>
      <c r="K34" s="57">
        <f>+ExpRM!K32-ImpRM!K32</f>
        <v>-542.1341509999997</v>
      </c>
      <c r="L34" s="57"/>
    </row>
    <row r="35" spans="1:12" ht="12.75">
      <c r="A35" s="7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2.75">
      <c r="A36" s="35" t="s">
        <v>24</v>
      </c>
      <c r="B36" s="57">
        <f>+ExpRM!B34-ImpRM!B34</f>
        <v>-523.7268993999896</v>
      </c>
      <c r="C36" s="57">
        <f>+ExpRM!C34-ImpRM!C34</f>
        <v>-387.782917539997</v>
      </c>
      <c r="D36" s="57">
        <f>+ExpRM!D34-ImpRM!D34</f>
        <v>36850.69281599998</v>
      </c>
      <c r="E36" s="57">
        <f>+ExpRM!E34-ImpRM!E34</f>
        <v>8174.949677250013</v>
      </c>
      <c r="F36" s="57">
        <f>+ExpRM!F34-ImpRM!F34</f>
        <v>-7261.154623999999</v>
      </c>
      <c r="G36" s="57">
        <f>+ExpRM!G34-ImpRM!G34</f>
        <v>738.1027796120015</v>
      </c>
      <c r="H36" s="57">
        <f>+ExpRM!H34-ImpRM!H34</f>
        <v>-12299.647999999928</v>
      </c>
      <c r="I36" s="57">
        <f>+ExpRM!I34-ImpRM!I34</f>
        <v>-2335.8358210000006</v>
      </c>
      <c r="J36" s="57">
        <f>+ExpRM!J34-ImpRM!J34</f>
        <v>5717.973769933989</v>
      </c>
      <c r="K36" s="57">
        <f>+ExpRM!K34-ImpRM!K34</f>
        <v>338.9624329999997</v>
      </c>
      <c r="L36" s="57">
        <f>SUM(B36:K36)</f>
        <v>29012.53321385607</v>
      </c>
    </row>
    <row r="37" spans="1:12" ht="6.75" customHeight="1">
      <c r="A37" s="72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2.75">
      <c r="A38" s="36" t="s">
        <v>53</v>
      </c>
      <c r="B38" s="57">
        <f>+ExpRM!B36-ImpRM!B36</f>
        <v>330.69163267</v>
      </c>
      <c r="C38" s="57">
        <f>+ExpRM!C36-ImpRM!C36</f>
        <v>-0.8713283600000006</v>
      </c>
      <c r="D38" s="57">
        <f>+ExpRM!D36-ImpRM!D36</f>
        <v>1991.9348639999994</v>
      </c>
      <c r="E38" s="57">
        <f>+ExpRM!E36-ImpRM!E36</f>
        <v>-472.23029767999964</v>
      </c>
      <c r="F38" s="57">
        <f>+ExpRM!F36-ImpRM!F36</f>
        <v>2276.3468699999994</v>
      </c>
      <c r="G38" s="57">
        <f>+ExpRM!G36-ImpRM!G36</f>
        <v>60.95032694700001</v>
      </c>
      <c r="H38" s="57">
        <f>+ExpRM!H36-ImpRM!H36</f>
        <v>2962.1549999999997</v>
      </c>
      <c r="I38" s="57">
        <f>+ExpRM!I36-ImpRM!I36</f>
        <v>21.194173</v>
      </c>
      <c r="J38" s="57">
        <f>+ExpRM!J36-ImpRM!J36</f>
        <v>-30.555221812000013</v>
      </c>
      <c r="K38" s="57">
        <f>+ExpRM!K36-ImpRM!K36</f>
        <v>33.397769</v>
      </c>
      <c r="L38" s="57">
        <f>SUM(B38:K38)</f>
        <v>7173.013787764998</v>
      </c>
    </row>
    <row r="39" spans="1:12" ht="6.75" customHeight="1">
      <c r="A39" s="72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ht="12.75">
      <c r="A40" s="36" t="s">
        <v>50</v>
      </c>
      <c r="B40" s="57">
        <f>+ExpRM!B38-ImpRM!B38</f>
        <v>366.94581460000006</v>
      </c>
      <c r="C40" s="57">
        <f>+ExpRM!C38-ImpRM!C38</f>
        <v>78.006464</v>
      </c>
      <c r="D40" s="57">
        <f>+ExpRM!D38-ImpRM!D38</f>
        <v>627.2558220000003</v>
      </c>
      <c r="E40" s="57">
        <f>+ExpRM!E38-ImpRM!E38</f>
        <v>456.36868880999975</v>
      </c>
      <c r="F40" s="57">
        <f>+ExpRM!F38-ImpRM!F38</f>
        <v>-206.92204700000002</v>
      </c>
      <c r="G40" s="57">
        <f>+ExpRM!G38-ImpRM!G38</f>
        <v>-146.23360103</v>
      </c>
      <c r="H40" s="57">
        <f>+ExpRM!H38-ImpRM!H38</f>
        <v>1208.8339999999998</v>
      </c>
      <c r="I40" s="57">
        <f>+ExpRM!I38-ImpRM!I38</f>
        <v>-25.833889</v>
      </c>
      <c r="J40" s="57">
        <f>+ExpRM!J38-ImpRM!J38</f>
        <v>419.722957356</v>
      </c>
      <c r="K40" s="57">
        <f>+ExpRM!K38-ImpRM!K38</f>
        <v>-24.225060000000003</v>
      </c>
      <c r="L40" s="57">
        <f>SUM(B40:K40)</f>
        <v>2753.9191497359993</v>
      </c>
    </row>
    <row r="41" spans="1:12" ht="12.75">
      <c r="A41" s="36" t="s">
        <v>13</v>
      </c>
      <c r="B41" s="57">
        <f>+ExpRM!B39-ImpRM!B39</f>
        <v>-2287.6179870400006</v>
      </c>
      <c r="C41" s="57">
        <f>+ExpRM!C39-ImpRM!C39</f>
        <v>-77.40503645000001</v>
      </c>
      <c r="D41" s="57">
        <f>+ExpRM!D39-ImpRM!D39</f>
        <v>388.98876799999925</v>
      </c>
      <c r="E41" s="57">
        <f>+ExpRM!E39-ImpRM!E39</f>
        <v>-206.70974939999633</v>
      </c>
      <c r="F41" s="57">
        <f>+ExpRM!F39-ImpRM!F39</f>
        <v>-1107.835603999999</v>
      </c>
      <c r="G41" s="57">
        <f>+ExpRM!G39-ImpRM!G39</f>
        <v>1739.4946767249985</v>
      </c>
      <c r="H41" s="57">
        <f>+ExpRM!H39-ImpRM!H39</f>
        <v>97337.66</v>
      </c>
      <c r="I41" s="57">
        <f>+ExpRM!I39-ImpRM!I39</f>
        <v>-624.964341</v>
      </c>
      <c r="J41" s="57">
        <f>+ExpRM!J39-ImpRM!J39</f>
        <v>-1196.021872160999</v>
      </c>
      <c r="K41" s="57">
        <f>+ExpRM!K39-ImpRM!K39</f>
        <v>-370.301492</v>
      </c>
      <c r="L41" s="57">
        <f>SUM(B41:K41)</f>
        <v>93595.287362674</v>
      </c>
    </row>
    <row r="42" spans="1:12" ht="6.75" customHeight="1">
      <c r="A42" s="72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2.75">
      <c r="A43" s="36" t="s">
        <v>57</v>
      </c>
      <c r="B43" s="57">
        <f>+ExpRM!B41-ImpRM!B41</f>
        <v>-2032.6202308699994</v>
      </c>
      <c r="C43" s="57">
        <f>+ExpRM!C41-ImpRM!C41</f>
        <v>-147.62340650999977</v>
      </c>
      <c r="D43" s="57">
        <f>+ExpRM!D41-ImpRM!D41</f>
        <v>1241.3069479999904</v>
      </c>
      <c r="E43" s="57">
        <f>+ExpRM!E41-ImpRM!E41</f>
        <v>-729.2317022500001</v>
      </c>
      <c r="F43" s="57">
        <f>+ExpRM!F41-ImpRM!F41</f>
        <v>-1076.5426009999983</v>
      </c>
      <c r="G43" s="57">
        <f>+ExpRM!G41-ImpRM!G41</f>
        <v>460.73586918500087</v>
      </c>
      <c r="H43" s="57">
        <f>+ExpRM!H41-ImpRM!H41</f>
        <v>-19892.892999999996</v>
      </c>
      <c r="I43" s="57">
        <f>+ExpRM!I41-ImpRM!I41</f>
        <v>-8.927276000000006</v>
      </c>
      <c r="J43" s="57">
        <f>+ExpRM!J41-ImpRM!J41</f>
        <v>1145.96452141</v>
      </c>
      <c r="K43" s="57">
        <f>+ExpRM!K41-ImpRM!K41</f>
        <v>-323.2065349999999</v>
      </c>
      <c r="L43" s="57">
        <f>SUM(B43:K43)</f>
        <v>-21363.037413035</v>
      </c>
    </row>
    <row r="44" spans="1:12" ht="7.5" customHeight="1">
      <c r="A44" s="72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12.75">
      <c r="A45" s="36" t="s">
        <v>14</v>
      </c>
      <c r="B45" s="57">
        <f>+ExpRM!B43-ImpRM!B43</f>
        <v>-281.40668417</v>
      </c>
      <c r="C45" s="57">
        <f>+ExpRM!C43-ImpRM!C43</f>
        <v>175.11578806999995</v>
      </c>
      <c r="D45" s="57">
        <f>+ExpRM!D43-ImpRM!D43</f>
        <v>891.4656419999997</v>
      </c>
      <c r="E45" s="57">
        <f>+ExpRM!E43-ImpRM!E43</f>
        <v>2947.1058229299992</v>
      </c>
      <c r="F45" s="57">
        <f>+ExpRM!F43-ImpRM!F43</f>
        <v>-538.2895470000001</v>
      </c>
      <c r="G45" s="57">
        <f>+ExpRM!G43-ImpRM!G43</f>
        <v>-139.71358127299996</v>
      </c>
      <c r="H45" s="57">
        <f>+ExpRM!H43-ImpRM!H43</f>
        <v>-10828.268</v>
      </c>
      <c r="I45" s="57">
        <f>+ExpRM!I43-ImpRM!I43</f>
        <v>-193.90648000000002</v>
      </c>
      <c r="J45" s="57">
        <f>+ExpRM!J43-ImpRM!J43</f>
        <v>621.8671957550002</v>
      </c>
      <c r="K45" s="57">
        <f>+ExpRM!K43-ImpRM!K43</f>
        <v>-42.818388000000006</v>
      </c>
      <c r="L45" s="57">
        <f>SUM(B45:K45)</f>
        <v>-7388.848231688001</v>
      </c>
    </row>
    <row r="46" spans="1:12" ht="7.5" customHeight="1">
      <c r="A46" s="72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2.75">
      <c r="A47" s="36" t="s">
        <v>15</v>
      </c>
      <c r="B47" s="57">
        <f>+ExpRM!B44-ImpRM!B44</f>
        <v>-5295.28233563</v>
      </c>
      <c r="C47" s="57">
        <f>+ExpRM!C44-ImpRM!C44</f>
        <v>-1149.3768459799999</v>
      </c>
      <c r="D47" s="57">
        <f>+ExpRM!D44-ImpRM!D44</f>
        <v>18565.004913999997</v>
      </c>
      <c r="E47" s="57">
        <f>+ExpRM!E44-ImpRM!E44</f>
        <v>2789.899688580008</v>
      </c>
      <c r="F47" s="57">
        <f>+ExpRM!F44-ImpRM!F44</f>
        <v>-4853.360025</v>
      </c>
      <c r="G47" s="57">
        <f>+ExpRM!G44-ImpRM!G44</f>
        <v>-2052.144579306</v>
      </c>
      <c r="H47" s="57">
        <f>+ExpRM!H44-ImpRM!H44</f>
        <v>-48608.314000000006</v>
      </c>
      <c r="I47" s="57">
        <f>+ExpRM!I44-ImpRM!I44</f>
        <v>-2551.624955</v>
      </c>
      <c r="J47" s="57">
        <f>+ExpRM!J44-ImpRM!J44</f>
        <v>2031.7004672060002</v>
      </c>
      <c r="K47" s="57">
        <f>+ExpRM!K44-ImpRM!K44</f>
        <v>-86.7596729999998</v>
      </c>
      <c r="L47" s="57">
        <f>SUM(B47:K47)</f>
        <v>-41210.25734413</v>
      </c>
    </row>
    <row r="48" spans="1:12" ht="7.5" customHeight="1">
      <c r="A48" s="72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36" t="s">
        <v>27</v>
      </c>
      <c r="B49" s="57">
        <f>+ExpRM!B45-ImpRM!B45</f>
        <v>-61.5926144</v>
      </c>
      <c r="C49" s="57">
        <f>+ExpRM!C45-ImpRM!C45</f>
        <v>135.11024292000005</v>
      </c>
      <c r="D49" s="57">
        <f>+ExpRM!D45-ImpRM!D45</f>
        <v>1208.0059159999983</v>
      </c>
      <c r="E49" s="57">
        <f>+ExpRM!E45-ImpRM!E45</f>
        <v>1995.1597175899997</v>
      </c>
      <c r="F49" s="57">
        <f>+ExpRM!F45-ImpRM!F45</f>
        <v>-715.742187</v>
      </c>
      <c r="G49" s="57">
        <f>+ExpRM!G45-ImpRM!G45</f>
        <v>-713.3541170460002</v>
      </c>
      <c r="H49" s="57">
        <f>+ExpRM!H45-ImpRM!H45</f>
        <v>-26060.696</v>
      </c>
      <c r="I49" s="57">
        <f>+ExpRM!I45-ImpRM!I45</f>
        <v>-119.46221999999997</v>
      </c>
      <c r="J49" s="57">
        <f>+ExpRM!J45-ImpRM!J45</f>
        <v>308.8424748</v>
      </c>
      <c r="K49" s="57">
        <f>+ExpRM!K45-ImpRM!K45</f>
        <v>-132.59180500000002</v>
      </c>
      <c r="L49" s="57">
        <f>SUM(B49:K49)</f>
        <v>-24156.320592136002</v>
      </c>
    </row>
    <row r="50" spans="1:12" ht="7.5" customHeight="1">
      <c r="A50" s="72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2.75">
      <c r="A51" s="36" t="s">
        <v>22</v>
      </c>
      <c r="B51" s="57">
        <f>+ExpRM!B47-ImpRM!B47</f>
        <v>8737.15550544001</v>
      </c>
      <c r="C51" s="57">
        <f>+ExpRM!C47-ImpRM!C47</f>
        <v>599.2612047700025</v>
      </c>
      <c r="D51" s="57">
        <f>+ExpRM!D47-ImpRM!D47</f>
        <v>11936.729941999987</v>
      </c>
      <c r="E51" s="57">
        <f>+ExpRM!E47-ImpRM!E47</f>
        <v>1394.5875086699948</v>
      </c>
      <c r="F51" s="57">
        <f>+ExpRM!F47-ImpRM!F47</f>
        <v>-1038.809482999999</v>
      </c>
      <c r="G51" s="57">
        <f>+ExpRM!G47-ImpRM!G47</f>
        <v>1528.367785410002</v>
      </c>
      <c r="H51" s="57">
        <f>+ExpRM!H47-ImpRM!H47</f>
        <v>-8418.126</v>
      </c>
      <c r="I51" s="57">
        <f>+ExpRM!I47-ImpRM!I47</f>
        <v>1167.6891670000011</v>
      </c>
      <c r="J51" s="57">
        <f>+ExpRM!J47-ImpRM!J47</f>
        <v>2416.4532473799923</v>
      </c>
      <c r="K51" s="57">
        <f>+ExpRM!K47-ImpRM!K47</f>
        <v>1285.467616999999</v>
      </c>
      <c r="L51" s="57">
        <f>SUM(B51:K51)</f>
        <v>19608.776494669994</v>
      </c>
    </row>
    <row r="52" spans="1:12" ht="9" customHeight="1">
      <c r="A52" s="72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73" t="s">
        <v>23</v>
      </c>
      <c r="B53" s="57">
        <f>+ExpRM!B49-ImpRM!B49</f>
        <v>-5101.630334969988</v>
      </c>
      <c r="C53" s="57">
        <f>+ExpRM!C49-ImpRM!C49</f>
        <v>-714.0857319499974</v>
      </c>
      <c r="D53" s="57">
        <f>+ExpRM!D49-ImpRM!D49</f>
        <v>48245.18507699997</v>
      </c>
      <c r="E53" s="57">
        <f>+ExpRM!E49-ImpRM!E49</f>
        <v>4421.651603490012</v>
      </c>
      <c r="F53" s="57">
        <f>+ExpRM!F49-ImpRM!F49</f>
        <v>-6923.667847999997</v>
      </c>
      <c r="G53" s="57">
        <f>+ExpRM!G49-ImpRM!G49</f>
        <v>-339.0148698080011</v>
      </c>
      <c r="H53" s="57">
        <f>+ExpRM!H49-ImpRM!H49</f>
        <v>-9121.76199999993</v>
      </c>
      <c r="I53" s="57">
        <f>+ExpRM!I49-ImpRM!I49</f>
        <v>-1826.5969639999994</v>
      </c>
      <c r="J53" s="57">
        <f>+ExpRM!J49-ImpRM!J49</f>
        <v>2733.9303773959873</v>
      </c>
      <c r="K53" s="57">
        <f>+ExpRM!K49-ImpRM!K49</f>
        <v>-203.1717180000005</v>
      </c>
      <c r="L53" s="57">
        <f>SUM(B53:K53)</f>
        <v>31170.837591158055</v>
      </c>
    </row>
    <row r="54" spans="1:12" ht="9" customHeight="1" thickBot="1">
      <c r="A54" s="58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2.2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s="11" customFormat="1" ht="12">
      <c r="A56" s="55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s="11" customFormat="1" ht="12">
      <c r="A57" s="55" t="str">
        <f>+Imp!A63</f>
        <v> Nota: importaciones a valores CIF excepto México a valores FOB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2" s="11" customFormat="1" ht="1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:I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2018-11-19T12:50:42Z</cp:lastPrinted>
  <dcterms:created xsi:type="dcterms:W3CDTF">2004-06-14T13:52:53Z</dcterms:created>
  <dcterms:modified xsi:type="dcterms:W3CDTF">2018-11-19T15:37:46Z</dcterms:modified>
  <cp:category/>
  <cp:version/>
  <cp:contentType/>
  <cp:contentStatus/>
</cp:coreProperties>
</file>