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525" windowWidth="11970" windowHeight="2730" tabRatio="823" activeTab="0"/>
  </bookViews>
  <sheets>
    <sheet name="Exp" sheetId="1" r:id="rId1"/>
    <sheet name="Imp" sheetId="2" r:id="rId2"/>
    <sheet name="Part" sheetId="3" r:id="rId3"/>
    <sheet name="ExpRM" sheetId="4" r:id="rId4"/>
    <sheet name="ImpRM" sheetId="5" r:id="rId5"/>
    <sheet name="SC RM" sheetId="6" r:id="rId6"/>
  </sheets>
  <definedNames>
    <definedName name="_xlnm.Print_Area" localSheetId="0">'Exp'!$A$1:$L$62</definedName>
    <definedName name="_xlnm.Print_Area" localSheetId="3">'ExpRM'!$A$1:$L$74</definedName>
    <definedName name="_xlnm.Print_Area" localSheetId="4">'ImpRM'!$A$1:$L$75</definedName>
    <definedName name="_xlnm.Print_Area" localSheetId="2">'Part'!$A$1:$O$61</definedName>
    <definedName name="_xlnm.Print_Area" localSheetId="5">'SC RM'!$A$1:$L$58</definedName>
  </definedNames>
  <calcPr fullCalcOnLoad="1"/>
</workbook>
</file>

<file path=xl/sharedStrings.xml><?xml version="1.0" encoding="utf-8"?>
<sst xmlns="http://schemas.openxmlformats.org/spreadsheetml/2006/main" count="380" uniqueCount="72">
  <si>
    <t>PAÍS</t>
  </si>
  <si>
    <t>Argentina</t>
  </si>
  <si>
    <t>Bolivia</t>
  </si>
  <si>
    <t>Brasil</t>
  </si>
  <si>
    <t>Chile</t>
  </si>
  <si>
    <t>Colombia</t>
  </si>
  <si>
    <t>ALADI</t>
  </si>
  <si>
    <t>Cuba</t>
  </si>
  <si>
    <t>México</t>
  </si>
  <si>
    <t>Paraguay</t>
  </si>
  <si>
    <t>Perú</t>
  </si>
  <si>
    <t>Uruguay</t>
  </si>
  <si>
    <t>Venezuela</t>
  </si>
  <si>
    <t>Estados Unidos</t>
  </si>
  <si>
    <t>Japón</t>
  </si>
  <si>
    <t>China</t>
  </si>
  <si>
    <t>Ecuador</t>
  </si>
  <si>
    <t>EXPORTACIONES POR PAÍS COPARTÍCIPE DE LA ALADI</t>
  </si>
  <si>
    <t>Total</t>
  </si>
  <si>
    <t>IMPORTACIONES POR PAÍS COPARTÍCIPE DE LA ALADI</t>
  </si>
  <si>
    <t>EXPORTACIONES POR ÁREA GEOECONÓMICA</t>
  </si>
  <si>
    <t>IMPORTACIONES POR ÁREA GEOECONÓMICA</t>
  </si>
  <si>
    <t>Otras Áreas</t>
  </si>
  <si>
    <t>Total Global</t>
  </si>
  <si>
    <t>R. del Mundo</t>
  </si>
  <si>
    <t>País exportador (informante):</t>
  </si>
  <si>
    <t>País importador (informante):</t>
  </si>
  <si>
    <t>E.R.I.</t>
  </si>
  <si>
    <t>SALDO COMERCIAL POR ÁREA GEOECONÓMICA</t>
  </si>
  <si>
    <t xml:space="preserve"> ALADI</t>
  </si>
  <si>
    <t>Ar.</t>
  </si>
  <si>
    <t>Bo.</t>
  </si>
  <si>
    <t>Br.</t>
  </si>
  <si>
    <t>Ch.</t>
  </si>
  <si>
    <t>Ec.</t>
  </si>
  <si>
    <t>Mé.</t>
  </si>
  <si>
    <t>En millones de dólares y porcentajes</t>
  </si>
  <si>
    <t>Pe.</t>
  </si>
  <si>
    <t>Ur.</t>
  </si>
  <si>
    <t>En millones de dólares</t>
  </si>
  <si>
    <t>Co.</t>
  </si>
  <si>
    <t>Pa.</t>
  </si>
  <si>
    <t xml:space="preserve"> Fuente: elaboración propia en base a información oficial de los países miembros</t>
  </si>
  <si>
    <t>*</t>
  </si>
  <si>
    <t>País</t>
  </si>
  <si>
    <t>País exportador:</t>
  </si>
  <si>
    <t>Importador</t>
  </si>
  <si>
    <t>sd</t>
  </si>
  <si>
    <t xml:space="preserve"> Fuente: elaborado en base a información oficial de los países miembros</t>
  </si>
  <si>
    <t>U. Europea</t>
  </si>
  <si>
    <t>Canadá</t>
  </si>
  <si>
    <t>Cu.</t>
  </si>
  <si>
    <t>Ve.</t>
  </si>
  <si>
    <t>CA y Caribe</t>
  </si>
  <si>
    <t>ARGENTINA, BOLIVIA, BRASIL, CHILE, COLOMBIA, ECUADOR, MÉXICO, PARAGUAY, PERÚ Y URUGUAY</t>
  </si>
  <si>
    <t>Contribución al crecimiento</t>
  </si>
  <si>
    <t>En porcentajes</t>
  </si>
  <si>
    <t xml:space="preserve">U. Europea </t>
  </si>
  <si>
    <t>CUADRO A1</t>
  </si>
  <si>
    <t>CUADRO A2</t>
  </si>
  <si>
    <t>CUADRO A3</t>
  </si>
  <si>
    <t>CUADRO A4</t>
  </si>
  <si>
    <t>CUADRO A5</t>
  </si>
  <si>
    <t>CUADRO A6</t>
  </si>
  <si>
    <t>Panamá</t>
  </si>
  <si>
    <t>Pan.</t>
  </si>
  <si>
    <t>Par.</t>
  </si>
  <si>
    <t>ARGENTINA, BOLIVIA, BRASIL, CHILE, COLOMBIA, ECUADOR, MÉXICO, PARAGUAY, PERÚ, URUGUAY Y VENEZUELA</t>
  </si>
  <si>
    <t xml:space="preserve">PARTICIPACIÓN DE LOS FLUJOS BILATERALES EN EL COMERCIO INTRARREGIONAL </t>
  </si>
  <si>
    <t>Se destacan en negrita las participaciones superiores al 2% y las contribuciones mayores a 3 y menores a -3</t>
  </si>
  <si>
    <t>Enero-Diciembre 2017-2018</t>
  </si>
  <si>
    <t xml:space="preserve"> Nota: importaciones a valores CIF excepto Brasil y México a valores FOB</t>
  </si>
</sst>
</file>

<file path=xl/styles.xml><?xml version="1.0" encoding="utf-8"?>
<styleSheet xmlns="http://schemas.openxmlformats.org/spreadsheetml/2006/main">
  <numFmts count="33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_ &quot;$U&quot;\ * #,##0_ ;_ &quot;$U&quot;\ * \-#,##0_ ;_ &quot;$U&quot;\ * &quot;-&quot;_ ;_ @_ "/>
    <numFmt numFmtId="165" formatCode="_ * #,##0_ ;_ * \-#,##0_ ;_ * &quot;-&quot;_ ;_ @_ "/>
    <numFmt numFmtId="166" formatCode="_ &quot;$U&quot;\ * #,##0.00_ ;_ &quot;$U&quot;\ * \-#,##0.00_ ;_ &quot;$U&quot;\ * &quot;-&quot;??_ ;_ @_ "/>
    <numFmt numFmtId="167" formatCode="_ * #,##0.00_ ;_ * \-#,##0.00_ ;_ * &quot;-&quot;??_ ;_ @_ "/>
    <numFmt numFmtId="168" formatCode="0.0"/>
    <numFmt numFmtId="169" formatCode="#\ ###\ ##0_);\-#\ ###\ ##0_)"/>
    <numFmt numFmtId="170" formatCode="#,##0.0__"/>
    <numFmt numFmtId="171" formatCode="0.000"/>
    <numFmt numFmtId="172" formatCode="0.0____"/>
    <numFmt numFmtId="173" formatCode="#,##0__"/>
    <numFmt numFmtId="174" formatCode="0.0__"/>
    <numFmt numFmtId="175" formatCode="0.0%"/>
    <numFmt numFmtId="176" formatCode="#,##0.000__"/>
    <numFmt numFmtId="177" formatCode="__@"/>
    <numFmt numFmtId="178" formatCode="__General"/>
    <numFmt numFmtId="179" formatCode="#,##0.0"/>
    <numFmt numFmtId="180" formatCode="_ * #,##0_ ;_ * \-#,##0_ ;_ * &quot;-&quot;??_ ;_ @_ "/>
    <numFmt numFmtId="181" formatCode="0.0000"/>
    <numFmt numFmtId="182" formatCode="@__"/>
    <numFmt numFmtId="183" formatCode="@____"/>
    <numFmt numFmtId="184" formatCode="#.\ ###\ ##0_);\-#.\ ###\ ##0_)"/>
    <numFmt numFmtId="185" formatCode="#,##0____"/>
    <numFmt numFmtId="186" formatCode="###,###,###,##0;@"/>
    <numFmt numFmtId="187" formatCode="###,###,###,##0"/>
    <numFmt numFmtId="188" formatCode="#.0\ ###\ ##0_);\-#.0\ ###\ ##0_)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8"/>
      <name val="Humanst521 BT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Humanst521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Humanst521 B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" fillId="0" borderId="0" xfId="33" applyFont="1" applyAlignment="1">
      <alignment/>
    </xf>
    <xf numFmtId="169" fontId="0" fillId="0" borderId="0" xfId="33" applyNumberFormat="1" applyFont="1" applyAlignment="1">
      <alignment/>
    </xf>
    <xf numFmtId="0" fontId="7" fillId="0" borderId="0" xfId="33" applyFont="1" applyAlignment="1">
      <alignment/>
    </xf>
    <xf numFmtId="168" fontId="0" fillId="0" borderId="0" xfId="33" applyNumberFormat="1" applyFont="1" applyAlignment="1">
      <alignment/>
    </xf>
    <xf numFmtId="0" fontId="0" fillId="0" borderId="0" xfId="33" applyFont="1" applyAlignment="1">
      <alignment/>
    </xf>
    <xf numFmtId="0" fontId="0" fillId="0" borderId="0" xfId="33" applyFont="1" applyAlignment="1">
      <alignment/>
    </xf>
    <xf numFmtId="0" fontId="7" fillId="0" borderId="0" xfId="33" applyFont="1" applyAlignment="1">
      <alignment/>
    </xf>
    <xf numFmtId="170" fontId="0" fillId="0" borderId="0" xfId="33" applyNumberFormat="1" applyFont="1" applyAlignment="1">
      <alignment/>
    </xf>
    <xf numFmtId="169" fontId="7" fillId="0" borderId="0" xfId="33" applyNumberFormat="1" applyFont="1" applyAlignment="1">
      <alignment/>
    </xf>
    <xf numFmtId="169" fontId="7" fillId="0" borderId="0" xfId="33" applyNumberFormat="1" applyFont="1" applyAlignment="1">
      <alignment/>
    </xf>
    <xf numFmtId="3" fontId="0" fillId="0" borderId="0" xfId="33" applyNumberFormat="1" applyFont="1" applyAlignment="1">
      <alignment/>
    </xf>
    <xf numFmtId="0" fontId="9" fillId="0" borderId="0" xfId="33" applyFont="1" applyAlignment="1">
      <alignment/>
    </xf>
    <xf numFmtId="173" fontId="0" fillId="0" borderId="0" xfId="33" applyNumberFormat="1" applyFont="1" applyAlignment="1">
      <alignment/>
    </xf>
    <xf numFmtId="168" fontId="9" fillId="0" borderId="0" xfId="33" applyNumberFormat="1" applyFont="1" applyBorder="1" applyAlignment="1">
      <alignment/>
    </xf>
    <xf numFmtId="171" fontId="0" fillId="0" borderId="0" xfId="33" applyNumberFormat="1" applyFont="1" applyAlignment="1">
      <alignment/>
    </xf>
    <xf numFmtId="180" fontId="0" fillId="0" borderId="0" xfId="51" applyNumberFormat="1" applyFont="1" applyAlignment="1">
      <alignment/>
    </xf>
    <xf numFmtId="173" fontId="0" fillId="0" borderId="0" xfId="33" applyNumberFormat="1" applyFont="1" applyAlignment="1">
      <alignment/>
    </xf>
    <xf numFmtId="173" fontId="0" fillId="0" borderId="0" xfId="33" applyNumberFormat="1" applyFont="1" applyAlignment="1" applyProtection="1">
      <alignment/>
      <protection/>
    </xf>
    <xf numFmtId="173" fontId="8" fillId="0" borderId="0" xfId="33" applyNumberFormat="1" applyFont="1" applyAlignment="1" applyProtection="1">
      <alignment/>
      <protection/>
    </xf>
    <xf numFmtId="179" fontId="0" fillId="0" borderId="0" xfId="33" applyNumberFormat="1" applyFont="1" applyAlignment="1">
      <alignment/>
    </xf>
    <xf numFmtId="0" fontId="0" fillId="0" borderId="0" xfId="33" applyFont="1" applyAlignment="1">
      <alignment vertical="center"/>
    </xf>
    <xf numFmtId="0" fontId="0" fillId="0" borderId="0" xfId="33" applyFont="1" applyFill="1" applyBorder="1" applyAlignment="1">
      <alignment/>
    </xf>
    <xf numFmtId="167" fontId="0" fillId="0" borderId="0" xfId="33" applyNumberFormat="1" applyFont="1" applyAlignment="1">
      <alignment/>
    </xf>
    <xf numFmtId="173" fontId="0" fillId="0" borderId="0" xfId="33" applyNumberFormat="1" applyFont="1" applyAlignment="1">
      <alignment/>
    </xf>
    <xf numFmtId="170" fontId="8" fillId="0" borderId="0" xfId="33" applyNumberFormat="1" applyFont="1" applyAlignment="1" applyProtection="1">
      <alignment/>
      <protection/>
    </xf>
    <xf numFmtId="173" fontId="4" fillId="0" borderId="0" xfId="33" applyNumberFormat="1" applyFont="1" applyAlignment="1" applyProtection="1">
      <alignment/>
      <protection/>
    </xf>
    <xf numFmtId="181" fontId="0" fillId="0" borderId="0" xfId="33" applyNumberFormat="1" applyFont="1" applyAlignment="1">
      <alignment/>
    </xf>
    <xf numFmtId="184" fontId="0" fillId="0" borderId="0" xfId="33" applyNumberFormat="1" applyFont="1" applyAlignment="1">
      <alignment/>
    </xf>
    <xf numFmtId="173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85" fontId="2" fillId="0" borderId="0" xfId="0" applyNumberFormat="1" applyFont="1" applyAlignment="1" applyProtection="1">
      <alignment horizontal="right" vertical="center"/>
      <protection/>
    </xf>
    <xf numFmtId="173" fontId="2" fillId="0" borderId="0" xfId="0" applyNumberFormat="1" applyFont="1" applyBorder="1" applyAlignment="1" applyProtection="1">
      <alignment/>
      <protection/>
    </xf>
    <xf numFmtId="168" fontId="0" fillId="0" borderId="0" xfId="0" applyNumberFormat="1" applyAlignment="1">
      <alignment/>
    </xf>
    <xf numFmtId="173" fontId="7" fillId="0" borderId="0" xfId="33" applyNumberFormat="1" applyFont="1" applyAlignment="1">
      <alignment/>
    </xf>
    <xf numFmtId="174" fontId="0" fillId="0" borderId="0" xfId="0" applyNumberFormat="1" applyAlignment="1">
      <alignment/>
    </xf>
    <xf numFmtId="0" fontId="1" fillId="33" borderId="0" xfId="33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4" fillId="33" borderId="0" xfId="33" applyFont="1" applyFill="1" applyAlignment="1" applyProtection="1">
      <alignment horizontal="left"/>
      <protection/>
    </xf>
    <xf numFmtId="0" fontId="0" fillId="33" borderId="0" xfId="33" applyFont="1" applyFill="1" applyAlignment="1" applyProtection="1">
      <alignment horizontal="left"/>
      <protection/>
    </xf>
    <xf numFmtId="0" fontId="0" fillId="33" borderId="10" xfId="33" applyFont="1" applyFill="1" applyBorder="1" applyAlignment="1">
      <alignment/>
    </xf>
    <xf numFmtId="0" fontId="12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" vertical="center"/>
    </xf>
    <xf numFmtId="0" fontId="3" fillId="33" borderId="0" xfId="33" applyFont="1" applyFill="1" applyBorder="1" applyAlignment="1" applyProtection="1">
      <alignment horizontal="centerContinuous" vertical="center"/>
      <protection/>
    </xf>
    <xf numFmtId="0" fontId="0" fillId="33" borderId="0" xfId="33" applyFont="1" applyFill="1" applyAlignment="1" applyProtection="1">
      <alignment horizontal="left"/>
      <protection/>
    </xf>
    <xf numFmtId="174" fontId="0" fillId="33" borderId="0" xfId="33" applyNumberFormat="1" applyFont="1" applyFill="1" applyBorder="1" applyAlignment="1">
      <alignment horizontal="center"/>
    </xf>
    <xf numFmtId="174" fontId="0" fillId="33" borderId="0" xfId="33" applyNumberFormat="1" applyFont="1" applyFill="1" applyBorder="1" applyAlignment="1">
      <alignment/>
    </xf>
    <xf numFmtId="174" fontId="0" fillId="33" borderId="0" xfId="33" applyNumberFormat="1" applyFont="1" applyFill="1" applyAlignment="1">
      <alignment/>
    </xf>
    <xf numFmtId="0" fontId="0" fillId="33" borderId="0" xfId="33" applyFont="1" applyFill="1" applyAlignment="1">
      <alignment/>
    </xf>
    <xf numFmtId="182" fontId="0" fillId="33" borderId="0" xfId="33" applyNumberFormat="1" applyFont="1" applyFill="1" applyBorder="1" applyAlignment="1">
      <alignment horizontal="right"/>
    </xf>
    <xf numFmtId="174" fontId="0" fillId="33" borderId="0" xfId="33" applyNumberFormat="1" applyFont="1" applyFill="1" applyAlignment="1">
      <alignment/>
    </xf>
    <xf numFmtId="172" fontId="0" fillId="33" borderId="0" xfId="33" applyNumberFormat="1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172" fontId="0" fillId="33" borderId="0" xfId="33" applyNumberFormat="1" applyFont="1" applyFill="1" applyAlignment="1">
      <alignment/>
    </xf>
    <xf numFmtId="0" fontId="0" fillId="33" borderId="0" xfId="33" applyFont="1" applyFill="1" applyBorder="1" applyAlignment="1">
      <alignment/>
    </xf>
    <xf numFmtId="0" fontId="3" fillId="33" borderId="0" xfId="33" applyFont="1" applyFill="1" applyBorder="1" applyAlignment="1" applyProtection="1">
      <alignment vertical="center"/>
      <protection/>
    </xf>
    <xf numFmtId="168" fontId="0" fillId="33" borderId="0" xfId="33" applyNumberFormat="1" applyFont="1" applyFill="1" applyBorder="1" applyAlignment="1">
      <alignment/>
    </xf>
    <xf numFmtId="0" fontId="9" fillId="33" borderId="0" xfId="33" applyFont="1" applyFill="1" applyAlignment="1">
      <alignment/>
    </xf>
    <xf numFmtId="168" fontId="9" fillId="33" borderId="0" xfId="33" applyNumberFormat="1" applyFont="1" applyFill="1" applyBorder="1" applyAlignment="1">
      <alignment/>
    </xf>
    <xf numFmtId="3" fontId="0" fillId="33" borderId="0" xfId="33" applyNumberFormat="1" applyFont="1" applyFill="1" applyAlignment="1">
      <alignment/>
    </xf>
    <xf numFmtId="0" fontId="0" fillId="33" borderId="10" xfId="33" applyFont="1" applyFill="1" applyBorder="1" applyAlignment="1">
      <alignment/>
    </xf>
    <xf numFmtId="0" fontId="2" fillId="33" borderId="11" xfId="33" applyFont="1" applyFill="1" applyBorder="1" applyAlignment="1">
      <alignment/>
    </xf>
    <xf numFmtId="0" fontId="5" fillId="33" borderId="0" xfId="33" applyFont="1" applyFill="1" applyAlignment="1">
      <alignment horizontal="centerContinuous"/>
    </xf>
    <xf numFmtId="0" fontId="0" fillId="33" borderId="0" xfId="33" applyFont="1" applyFill="1" applyAlignment="1">
      <alignment horizontal="centerContinuous"/>
    </xf>
    <xf numFmtId="0" fontId="2" fillId="33" borderId="0" xfId="33" applyFont="1" applyFill="1" applyAlignment="1">
      <alignment/>
    </xf>
    <xf numFmtId="173" fontId="0" fillId="33" borderId="0" xfId="33" applyNumberFormat="1" applyFont="1" applyFill="1" applyAlignment="1" applyProtection="1">
      <alignment/>
      <protection/>
    </xf>
    <xf numFmtId="173" fontId="8" fillId="33" borderId="0" xfId="33" applyNumberFormat="1" applyFont="1" applyFill="1" applyAlignment="1" applyProtection="1">
      <alignment/>
      <protection/>
    </xf>
    <xf numFmtId="170" fontId="0" fillId="33" borderId="0" xfId="33" applyNumberFormat="1" applyFont="1" applyFill="1" applyAlignment="1">
      <alignment/>
    </xf>
    <xf numFmtId="170" fontId="8" fillId="33" borderId="0" xfId="33" applyNumberFormat="1" applyFont="1" applyFill="1" applyAlignment="1">
      <alignment/>
    </xf>
    <xf numFmtId="168" fontId="0" fillId="33" borderId="10" xfId="33" applyNumberFormat="1" applyFont="1" applyFill="1" applyBorder="1" applyAlignment="1">
      <alignment/>
    </xf>
    <xf numFmtId="0" fontId="0" fillId="33" borderId="0" xfId="33" applyFont="1" applyFill="1" applyBorder="1" applyAlignment="1">
      <alignment/>
    </xf>
    <xf numFmtId="168" fontId="0" fillId="33" borderId="0" xfId="33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3" fontId="0" fillId="33" borderId="0" xfId="0" applyNumberFormat="1" applyFill="1" applyAlignment="1">
      <alignment/>
    </xf>
    <xf numFmtId="0" fontId="0" fillId="33" borderId="0" xfId="33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3" fontId="0" fillId="33" borderId="0" xfId="33" applyNumberFormat="1" applyFont="1" applyFill="1" applyAlignment="1">
      <alignment horizontal="centerContinuous"/>
    </xf>
    <xf numFmtId="3" fontId="0" fillId="33" borderId="0" xfId="0" applyNumberFormat="1" applyFill="1" applyAlignment="1">
      <alignment/>
    </xf>
    <xf numFmtId="3" fontId="5" fillId="33" borderId="0" xfId="33" applyNumberFormat="1" applyFont="1" applyFill="1" applyAlignment="1">
      <alignment horizontal="centerContinuous"/>
    </xf>
    <xf numFmtId="180" fontId="0" fillId="33" borderId="0" xfId="51" applyNumberFormat="1" applyFont="1" applyFill="1" applyAlignment="1" applyProtection="1">
      <alignment/>
      <protection/>
    </xf>
    <xf numFmtId="0" fontId="0" fillId="33" borderId="0" xfId="33" applyFont="1" applyFill="1" applyAlignment="1" applyProtection="1">
      <alignment horizontal="left"/>
      <protection/>
    </xf>
    <xf numFmtId="174" fontId="2" fillId="0" borderId="0" xfId="33" applyNumberFormat="1" applyFont="1" applyAlignment="1">
      <alignment/>
    </xf>
    <xf numFmtId="171" fontId="0" fillId="0" borderId="0" xfId="33" applyNumberFormat="1" applyFont="1" applyAlignment="1">
      <alignment/>
    </xf>
    <xf numFmtId="1" fontId="0" fillId="33" borderId="0" xfId="33" applyNumberFormat="1" applyFont="1" applyFill="1" applyBorder="1" applyAlignment="1">
      <alignment horizontal="center"/>
    </xf>
    <xf numFmtId="1" fontId="0" fillId="33" borderId="0" xfId="33" applyNumberFormat="1" applyFont="1" applyFill="1" applyBorder="1" applyAlignment="1">
      <alignment/>
    </xf>
    <xf numFmtId="1" fontId="0" fillId="33" borderId="0" xfId="33" applyNumberFormat="1" applyFont="1" applyFill="1" applyAlignment="1">
      <alignment/>
    </xf>
    <xf numFmtId="1" fontId="0" fillId="33" borderId="0" xfId="33" applyNumberFormat="1" applyFont="1" applyFill="1" applyBorder="1" applyAlignment="1">
      <alignment horizontal="right"/>
    </xf>
    <xf numFmtId="1" fontId="0" fillId="33" borderId="0" xfId="33" applyNumberFormat="1" applyFont="1" applyFill="1" applyAlignment="1">
      <alignment/>
    </xf>
    <xf numFmtId="0" fontId="3" fillId="33" borderId="10" xfId="33" applyFont="1" applyFill="1" applyBorder="1" applyAlignment="1" applyProtection="1">
      <alignment horizontal="centerContinuous" vertical="center"/>
      <protection/>
    </xf>
    <xf numFmtId="0" fontId="3" fillId="33" borderId="10" xfId="33" applyFont="1" applyFill="1" applyBorder="1" applyAlignment="1" applyProtection="1">
      <alignment horizontal="center" vertical="center"/>
      <protection/>
    </xf>
    <xf numFmtId="0" fontId="3" fillId="33" borderId="0" xfId="33" applyFont="1" applyFill="1" applyAlignment="1">
      <alignment horizontal="center" vertical="center"/>
    </xf>
    <xf numFmtId="0" fontId="3" fillId="33" borderId="12" xfId="33" applyFont="1" applyFill="1" applyBorder="1" applyAlignment="1" applyProtection="1">
      <alignment horizontal="centerContinuous" vertical="center"/>
      <protection/>
    </xf>
    <xf numFmtId="0" fontId="3" fillId="33" borderId="12" xfId="33" applyFont="1" applyFill="1" applyBorder="1" applyAlignment="1" applyProtection="1">
      <alignment horizontal="center" vertical="center"/>
      <protection/>
    </xf>
    <xf numFmtId="0" fontId="3" fillId="33" borderId="10" xfId="33" applyFont="1" applyFill="1" applyBorder="1" applyAlignment="1">
      <alignment horizontal="center" vertical="center"/>
    </xf>
    <xf numFmtId="175" fontId="0" fillId="0" borderId="0" xfId="66" applyNumberFormat="1" applyFont="1" applyAlignment="1">
      <alignment/>
    </xf>
    <xf numFmtId="186" fontId="0" fillId="0" borderId="0" xfId="0" applyNumberFormat="1" applyAlignment="1">
      <alignment/>
    </xf>
    <xf numFmtId="3" fontId="14" fillId="0" borderId="0" xfId="64" applyNumberFormat="1" applyFont="1" applyFill="1" applyBorder="1">
      <alignment/>
      <protection/>
    </xf>
    <xf numFmtId="187" fontId="50" fillId="0" borderId="0" xfId="63" applyNumberFormat="1" applyFont="1">
      <alignment/>
      <protection/>
    </xf>
    <xf numFmtId="170" fontId="0" fillId="0" borderId="0" xfId="33" applyNumberFormat="1" applyFont="1" applyAlignment="1" applyProtection="1">
      <alignment/>
      <protection/>
    </xf>
    <xf numFmtId="188" fontId="0" fillId="0" borderId="0" xfId="33" applyNumberFormat="1" applyFont="1" applyAlignment="1">
      <alignment/>
    </xf>
    <xf numFmtId="170" fontId="6" fillId="33" borderId="0" xfId="33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9" fontId="0" fillId="0" borderId="0" xfId="66" applyFont="1" applyAlignment="1">
      <alignment/>
    </xf>
    <xf numFmtId="0" fontId="15" fillId="33" borderId="0" xfId="33" applyFont="1" applyFill="1" applyBorder="1" applyAlignment="1" applyProtection="1">
      <alignment horizontal="centerContinuous" vertical="center"/>
      <protection/>
    </xf>
    <xf numFmtId="173" fontId="0" fillId="33" borderId="0" xfId="0" applyNumberFormat="1" applyFont="1" applyFill="1" applyAlignment="1">
      <alignment/>
    </xf>
    <xf numFmtId="0" fontId="0" fillId="33" borderId="10" xfId="33" applyFont="1" applyFill="1" applyBorder="1" applyAlignment="1">
      <alignment/>
    </xf>
    <xf numFmtId="0" fontId="0" fillId="33" borderId="0" xfId="33" applyFont="1" applyFill="1" applyAlignment="1">
      <alignment horizontal="centerContinuous"/>
    </xf>
    <xf numFmtId="170" fontId="0" fillId="33" borderId="0" xfId="33" applyNumberFormat="1" applyFont="1" applyFill="1" applyAlignment="1">
      <alignment/>
    </xf>
    <xf numFmtId="168" fontId="0" fillId="33" borderId="10" xfId="33" applyNumberFormat="1" applyFont="1" applyFill="1" applyBorder="1" applyAlignment="1">
      <alignment/>
    </xf>
    <xf numFmtId="168" fontId="0" fillId="33" borderId="0" xfId="33" applyNumberFormat="1" applyFont="1" applyFill="1" applyBorder="1" applyAlignment="1">
      <alignment/>
    </xf>
    <xf numFmtId="0" fontId="3" fillId="33" borderId="11" xfId="33" applyFont="1" applyFill="1" applyBorder="1" applyAlignment="1">
      <alignment horizontal="center" vertical="center"/>
    </xf>
    <xf numFmtId="0" fontId="3" fillId="33" borderId="10" xfId="33" applyFont="1" applyFill="1" applyBorder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ANCLAS,REZONES Y SUS PARTES,DE FUNDICION,DE HIERRO O DE ACERO 2" xfId="34"/>
    <cellStyle name="ANCLAS,REZONES Y SUS PARTES,DE FUNDICION,DE HIERRO O DE ACERO 3" xfId="35"/>
    <cellStyle name="Buena" xfId="36"/>
    <cellStyle name="Cálculo" xfId="37"/>
    <cellStyle name="Celda de comprobación" xfId="38"/>
    <cellStyle name="Celda vinculada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0" xfId="53"/>
    <cellStyle name="Currency" xfId="54"/>
    <cellStyle name="Currency [0]" xfId="55"/>
    <cellStyle name="Neutral" xfId="56"/>
    <cellStyle name="Normal 11" xfId="57"/>
    <cellStyle name="Normal 15" xfId="58"/>
    <cellStyle name="Normal 16" xfId="59"/>
    <cellStyle name="Normal 2" xfId="60"/>
    <cellStyle name="Normal 3" xfId="61"/>
    <cellStyle name="Normal 4" xfId="62"/>
    <cellStyle name="Normal 9" xfId="63"/>
    <cellStyle name="Normal_APENDICE ESTADÍSTICO Ene99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dxfs count="1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name val="Cambria"/>
        <color auto="1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zoomScalePageLayoutView="0" workbookViewId="0" topLeftCell="A1">
      <pane xSplit="1" ySplit="8" topLeftCell="B9" activePane="bottomRight" state="frozen"/>
      <selection pane="topLeft" activeCell="A1" sqref="A1:L62"/>
      <selection pane="topRight" activeCell="A1" sqref="A1:L62"/>
      <selection pane="bottomLeft" activeCell="A1" sqref="A1:L62"/>
      <selection pane="bottomRight" activeCell="N24" sqref="N24"/>
    </sheetView>
  </sheetViews>
  <sheetFormatPr defaultColWidth="11.421875" defaultRowHeight="12.75"/>
  <cols>
    <col min="1" max="1" width="10.00390625" style="0" customWidth="1"/>
    <col min="2" max="6" width="8.57421875" style="0" customWidth="1"/>
    <col min="7" max="7" width="8.57421875" style="30" customWidth="1"/>
    <col min="8" max="11" width="8.57421875" style="0" customWidth="1"/>
    <col min="12" max="12" width="8.8515625" style="0" customWidth="1"/>
  </cols>
  <sheetData>
    <row r="1" spans="1:12" ht="12.75">
      <c r="A1" s="40" t="s">
        <v>58</v>
      </c>
      <c r="B1" s="39"/>
      <c r="C1" s="39"/>
      <c r="D1" s="39"/>
      <c r="E1" s="39"/>
      <c r="F1" s="39"/>
      <c r="G1" s="75"/>
      <c r="H1" s="39"/>
      <c r="I1" s="39"/>
      <c r="J1" s="39"/>
      <c r="K1" s="39"/>
      <c r="L1" s="39"/>
    </row>
    <row r="2" spans="1:12" ht="12.75">
      <c r="A2" s="40" t="str">
        <f>CONCATENATE(IF(B25&gt;0,"ARGENTINA, ",""),IF(C25&gt;0,"BOLIVIA, ",""),IF(D25&gt;0,"BRASIL, ",""),IF(E25&gt;0,"CHILE, ",""),IF(F25&gt;0,"COLOMBIA, ",""),IF(G25&gt;0,"ECUADOR, ",""),IF(H25&gt;0,"MÉXICO, ",""),IF(I25&gt;0,"PARAGUAY, ",""),IF(J25&gt;0,"PERÚ Y ",""),IF(K25&gt;0,"URUGUAY",""))</f>
        <v>ARGENTINA, BOLIVIA, BRASIL, CHILE, COLOMBIA, ECUADOR, MÉXICO, PARAGUAY, PERÚ Y URUGUAY</v>
      </c>
      <c r="B2" s="39"/>
      <c r="C2" s="39"/>
      <c r="D2" s="39"/>
      <c r="E2" s="39"/>
      <c r="F2" s="39"/>
      <c r="G2" s="75"/>
      <c r="H2" s="39"/>
      <c r="I2" s="39"/>
      <c r="J2" s="39"/>
      <c r="K2" s="39"/>
      <c r="L2" s="39"/>
    </row>
    <row r="3" spans="1:12" ht="12.75">
      <c r="A3" s="40" t="s">
        <v>17</v>
      </c>
      <c r="B3" s="39"/>
      <c r="C3" s="39"/>
      <c r="D3" s="39"/>
      <c r="E3" s="39"/>
      <c r="F3" s="39"/>
      <c r="G3" s="75"/>
      <c r="H3" s="39"/>
      <c r="I3" s="39"/>
      <c r="J3" s="39"/>
      <c r="K3" s="39"/>
      <c r="L3" s="39"/>
    </row>
    <row r="4" spans="1:12" ht="12.75">
      <c r="A4" s="41" t="s">
        <v>70</v>
      </c>
      <c r="B4" s="39"/>
      <c r="C4" s="39"/>
      <c r="D4" s="39"/>
      <c r="E4" s="39"/>
      <c r="F4" s="39"/>
      <c r="G4" s="75"/>
      <c r="H4" s="39"/>
      <c r="I4" s="39"/>
      <c r="J4" s="39"/>
      <c r="K4" s="39"/>
      <c r="L4" s="39"/>
    </row>
    <row r="5" spans="1:12" ht="12.75">
      <c r="A5" s="41" t="s">
        <v>36</v>
      </c>
      <c r="B5" s="39"/>
      <c r="C5" s="39"/>
      <c r="D5" s="39"/>
      <c r="E5" s="39"/>
      <c r="F5" s="39"/>
      <c r="G5" s="75"/>
      <c r="H5" s="39"/>
      <c r="I5" s="39"/>
      <c r="J5" s="39"/>
      <c r="K5" s="39"/>
      <c r="L5" s="39"/>
    </row>
    <row r="6" spans="1:12" ht="7.5" customHeight="1" thickBot="1">
      <c r="A6" s="63"/>
      <c r="B6" s="63"/>
      <c r="C6" s="63"/>
      <c r="D6" s="63"/>
      <c r="E6" s="63"/>
      <c r="F6" s="63"/>
      <c r="G6" s="108"/>
      <c r="H6" s="63"/>
      <c r="I6" s="63"/>
      <c r="J6" s="63"/>
      <c r="K6" s="63"/>
      <c r="L6" s="63"/>
    </row>
    <row r="7" spans="1:12" ht="15" customHeight="1" thickBot="1">
      <c r="A7" s="113" t="s">
        <v>0</v>
      </c>
      <c r="B7" s="91" t="s">
        <v>25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ht="15" customHeight="1" thickBot="1">
      <c r="A8" s="114"/>
      <c r="B8" s="91" t="s">
        <v>30</v>
      </c>
      <c r="C8" s="91" t="s">
        <v>31</v>
      </c>
      <c r="D8" s="91" t="s">
        <v>32</v>
      </c>
      <c r="E8" s="92" t="s">
        <v>33</v>
      </c>
      <c r="F8" s="91" t="s">
        <v>40</v>
      </c>
      <c r="G8" s="91" t="s">
        <v>34</v>
      </c>
      <c r="H8" s="91" t="s">
        <v>35</v>
      </c>
      <c r="I8" s="91" t="s">
        <v>41</v>
      </c>
      <c r="J8" s="91" t="s">
        <v>37</v>
      </c>
      <c r="K8" s="91" t="s">
        <v>38</v>
      </c>
      <c r="L8" s="91" t="s">
        <v>18</v>
      </c>
    </row>
    <row r="9" spans="1:12" ht="9" customHeight="1">
      <c r="A9" s="64"/>
      <c r="B9" s="39"/>
      <c r="C9" s="39"/>
      <c r="D9" s="39"/>
      <c r="E9" s="39"/>
      <c r="F9" s="39"/>
      <c r="G9" s="75"/>
      <c r="H9" s="39"/>
      <c r="I9" s="39"/>
      <c r="J9" s="39"/>
      <c r="K9" s="39"/>
      <c r="L9" s="39"/>
    </row>
    <row r="10" spans="1:12" ht="15">
      <c r="A10" s="65"/>
      <c r="B10" s="65" t="str">
        <f>CONCATENATE(LEFT(A4,LEN(A4)-9),RIGHT(A4,4))</f>
        <v>Enero-Diciembre 2018</v>
      </c>
      <c r="C10" s="65"/>
      <c r="D10" s="66"/>
      <c r="E10" s="66"/>
      <c r="F10" s="66"/>
      <c r="G10" s="109"/>
      <c r="H10" s="66"/>
      <c r="I10" s="66"/>
      <c r="J10" s="66"/>
      <c r="K10" s="66"/>
      <c r="L10" s="66"/>
    </row>
    <row r="11" spans="1:12" ht="9" customHeight="1">
      <c r="A11" s="67"/>
      <c r="B11" s="39"/>
      <c r="C11" s="39"/>
      <c r="D11" s="39"/>
      <c r="E11" s="39"/>
      <c r="F11" s="39"/>
      <c r="G11" s="75"/>
      <c r="H11" s="39"/>
      <c r="I11" s="39"/>
      <c r="J11" s="39"/>
      <c r="K11" s="39"/>
      <c r="L11" s="39"/>
    </row>
    <row r="12" spans="1:23" s="5" customFormat="1" ht="14.25">
      <c r="A12" s="47" t="s">
        <v>1</v>
      </c>
      <c r="B12" s="82"/>
      <c r="C12" s="82">
        <v>1450.93757179</v>
      </c>
      <c r="D12" s="82">
        <v>14951.216909</v>
      </c>
      <c r="E12" s="82">
        <v>1224.6140357100005</v>
      </c>
      <c r="F12" s="82">
        <v>295.54122372999996</v>
      </c>
      <c r="G12" s="82">
        <v>241.68131628799998</v>
      </c>
      <c r="H12" s="82">
        <v>1259.914</v>
      </c>
      <c r="I12" s="82">
        <v>2305.705612</v>
      </c>
      <c r="J12" s="82">
        <v>179.19462686000003</v>
      </c>
      <c r="K12" s="82">
        <v>409.207092</v>
      </c>
      <c r="L12" s="82">
        <f>SUM(B12:K12)</f>
        <v>22318.012387378003</v>
      </c>
      <c r="N12" s="17"/>
      <c r="O12" s="18"/>
      <c r="P12" s="29"/>
      <c r="Q12" s="33"/>
      <c r="R12" s="18"/>
      <c r="S12" s="33"/>
      <c r="T12" s="33"/>
      <c r="U12" s="33"/>
      <c r="V12" s="33"/>
      <c r="W12" s="18"/>
    </row>
    <row r="13" spans="1:23" s="5" customFormat="1" ht="14.25">
      <c r="A13" s="47" t="s">
        <v>2</v>
      </c>
      <c r="B13" s="82">
        <v>644.6886046000001</v>
      </c>
      <c r="C13" s="82"/>
      <c r="D13" s="82">
        <v>1452.3255419999998</v>
      </c>
      <c r="E13" s="82">
        <v>339.62007932999984</v>
      </c>
      <c r="F13" s="82">
        <v>142.95132488000024</v>
      </c>
      <c r="G13" s="82">
        <v>37.042768955</v>
      </c>
      <c r="H13" s="82">
        <v>167.824</v>
      </c>
      <c r="I13" s="82">
        <v>54.514273</v>
      </c>
      <c r="J13" s="82">
        <v>665.35446949</v>
      </c>
      <c r="K13" s="82">
        <v>57.545910000000006</v>
      </c>
      <c r="L13" s="82">
        <f aca="true" t="shared" si="0" ref="L13:L24">SUM(B13:K13)</f>
        <v>3561.8669722550003</v>
      </c>
      <c r="N13" s="17"/>
      <c r="O13" s="18"/>
      <c r="P13" s="29"/>
      <c r="Q13" s="33"/>
      <c r="R13" s="18"/>
      <c r="S13" s="33"/>
      <c r="T13" s="33"/>
      <c r="U13" s="33"/>
      <c r="V13" s="33"/>
      <c r="W13" s="18"/>
    </row>
    <row r="14" spans="1:23" s="5" customFormat="1" ht="14.25">
      <c r="A14" s="47" t="s">
        <v>3</v>
      </c>
      <c r="B14" s="82">
        <v>11303.61196275</v>
      </c>
      <c r="C14" s="82">
        <v>1720.2491082200002</v>
      </c>
      <c r="D14" s="82"/>
      <c r="E14" s="82">
        <v>3454.10394032</v>
      </c>
      <c r="F14" s="82">
        <v>1561.7550310500005</v>
      </c>
      <c r="G14" s="82">
        <v>106.93517285400002</v>
      </c>
      <c r="H14" s="82">
        <v>4407.862</v>
      </c>
      <c r="I14" s="82">
        <v>2811.771239</v>
      </c>
      <c r="J14" s="82">
        <v>1700.67779804</v>
      </c>
      <c r="K14" s="82">
        <v>1133.921615</v>
      </c>
      <c r="L14" s="82">
        <f t="shared" si="0"/>
        <v>28200.887867234</v>
      </c>
      <c r="N14" s="17"/>
      <c r="O14" s="18"/>
      <c r="P14" s="18"/>
      <c r="Q14" s="33"/>
      <c r="R14" s="18"/>
      <c r="S14" s="33"/>
      <c r="T14" s="33"/>
      <c r="U14" s="33"/>
      <c r="V14" s="33"/>
      <c r="W14" s="18"/>
    </row>
    <row r="15" spans="1:23" s="5" customFormat="1" ht="14.25">
      <c r="A15" s="47" t="s">
        <v>4</v>
      </c>
      <c r="B15" s="82">
        <v>3041.4326304799993</v>
      </c>
      <c r="C15" s="82">
        <v>123.94041831999999</v>
      </c>
      <c r="D15" s="82">
        <v>6389.0933700000005</v>
      </c>
      <c r="E15" s="82"/>
      <c r="F15" s="82">
        <v>1190.344556719996</v>
      </c>
      <c r="G15" s="82">
        <v>1466.66510612</v>
      </c>
      <c r="H15" s="82">
        <v>2073.48</v>
      </c>
      <c r="I15" s="82">
        <v>588.822004</v>
      </c>
      <c r="J15" s="82">
        <v>1223.40664005</v>
      </c>
      <c r="K15" s="82">
        <v>90.894744</v>
      </c>
      <c r="L15" s="82">
        <f t="shared" si="0"/>
        <v>16188.079469689992</v>
      </c>
      <c r="N15" s="17"/>
      <c r="O15" s="18"/>
      <c r="P15" s="29"/>
      <c r="Q15" s="18"/>
      <c r="R15" s="18"/>
      <c r="S15" s="33"/>
      <c r="T15" s="33"/>
      <c r="U15" s="33"/>
      <c r="V15" s="33"/>
      <c r="W15" s="18"/>
    </row>
    <row r="16" spans="1:23" s="5" customFormat="1" ht="14.25">
      <c r="A16" s="51" t="s">
        <v>5</v>
      </c>
      <c r="B16" s="82">
        <v>650.7960232600001</v>
      </c>
      <c r="C16" s="82">
        <v>472.26750721</v>
      </c>
      <c r="D16" s="82">
        <v>2805.328684</v>
      </c>
      <c r="E16" s="82">
        <v>824.5203068000002</v>
      </c>
      <c r="F16" s="82"/>
      <c r="G16" s="82">
        <v>832.530686577</v>
      </c>
      <c r="H16" s="82">
        <v>3544.564</v>
      </c>
      <c r="I16" s="82">
        <v>10.652688</v>
      </c>
      <c r="J16" s="82">
        <v>755.94648269</v>
      </c>
      <c r="K16" s="82">
        <v>22.544226</v>
      </c>
      <c r="L16" s="82">
        <f t="shared" si="0"/>
        <v>9919.150604537</v>
      </c>
      <c r="N16" s="17"/>
      <c r="O16" s="18"/>
      <c r="P16" s="29"/>
      <c r="Q16" s="33"/>
      <c r="R16" s="18"/>
      <c r="S16" s="33"/>
      <c r="T16" s="33"/>
      <c r="U16" s="33"/>
      <c r="V16" s="33"/>
      <c r="W16" s="18"/>
    </row>
    <row r="17" spans="1:23" s="5" customFormat="1" ht="14.25">
      <c r="A17" s="47" t="s">
        <v>7</v>
      </c>
      <c r="B17" s="82">
        <v>254.02730809999997</v>
      </c>
      <c r="C17" s="82">
        <v>0.33692852</v>
      </c>
      <c r="D17" s="82">
        <v>342.814798</v>
      </c>
      <c r="E17" s="82">
        <v>32.32794836</v>
      </c>
      <c r="F17" s="82">
        <v>49.99514553999992</v>
      </c>
      <c r="G17" s="82">
        <v>18.429905112</v>
      </c>
      <c r="H17" s="82">
        <v>422.296</v>
      </c>
      <c r="I17" s="82">
        <v>2.195133</v>
      </c>
      <c r="J17" s="82">
        <v>11.676218650000001</v>
      </c>
      <c r="K17" s="82">
        <v>50.672148</v>
      </c>
      <c r="L17" s="82">
        <f t="shared" si="0"/>
        <v>1184.771533282</v>
      </c>
      <c r="N17" s="17"/>
      <c r="O17" s="18"/>
      <c r="P17" s="29"/>
      <c r="Q17" s="33"/>
      <c r="R17" s="18"/>
      <c r="S17" s="33"/>
      <c r="T17" s="33"/>
      <c r="U17" s="33"/>
      <c r="V17" s="33"/>
      <c r="W17" s="18"/>
    </row>
    <row r="18" spans="1:23" s="5" customFormat="1" ht="14.25">
      <c r="A18" s="47" t="s">
        <v>16</v>
      </c>
      <c r="B18" s="82">
        <v>406.8102971100001</v>
      </c>
      <c r="C18" s="82">
        <v>153.70716437000002</v>
      </c>
      <c r="D18" s="82">
        <v>904.850941</v>
      </c>
      <c r="E18" s="82">
        <v>541.8356916600001</v>
      </c>
      <c r="F18" s="82">
        <v>1851.9674145800311</v>
      </c>
      <c r="G18" s="82"/>
      <c r="H18" s="82">
        <v>714.634</v>
      </c>
      <c r="I18" s="82">
        <v>44.480573</v>
      </c>
      <c r="J18" s="82">
        <v>855.42352271</v>
      </c>
      <c r="K18" s="82">
        <v>10.986939</v>
      </c>
      <c r="L18" s="82">
        <f t="shared" si="0"/>
        <v>5484.696543430031</v>
      </c>
      <c r="N18" s="17"/>
      <c r="O18" s="18"/>
      <c r="P18" s="29"/>
      <c r="Q18" s="33"/>
      <c r="R18" s="18"/>
      <c r="S18" s="18"/>
      <c r="T18" s="33"/>
      <c r="U18" s="33"/>
      <c r="V18" s="33"/>
      <c r="W18" s="18"/>
    </row>
    <row r="19" spans="1:23" s="5" customFormat="1" ht="14.25">
      <c r="A19" s="47" t="s">
        <v>8</v>
      </c>
      <c r="B19" s="82">
        <v>735.46671684</v>
      </c>
      <c r="C19" s="82">
        <v>20.80858969</v>
      </c>
      <c r="D19" s="82">
        <v>4505.139699</v>
      </c>
      <c r="E19" s="82">
        <v>1348.1164777000001</v>
      </c>
      <c r="F19" s="82">
        <v>1638.1117682099955</v>
      </c>
      <c r="G19" s="82">
        <v>147.74493262200002</v>
      </c>
      <c r="H19" s="82"/>
      <c r="I19" s="82">
        <v>29.647056</v>
      </c>
      <c r="J19" s="82">
        <v>438.97727451000003</v>
      </c>
      <c r="K19" s="82">
        <v>196.375423</v>
      </c>
      <c r="L19" s="82">
        <f t="shared" si="0"/>
        <v>9060.387937571995</v>
      </c>
      <c r="N19" s="17"/>
      <c r="O19" s="18"/>
      <c r="P19" s="29"/>
      <c r="Q19" s="33"/>
      <c r="R19" s="18"/>
      <c r="S19" s="33"/>
      <c r="T19" s="18"/>
      <c r="U19" s="33"/>
      <c r="V19" s="33"/>
      <c r="W19" s="18"/>
    </row>
    <row r="20" spans="1:23" s="5" customFormat="1" ht="14.25">
      <c r="A20" s="83" t="s">
        <v>64</v>
      </c>
      <c r="B20" s="82">
        <v>148.27982939000003</v>
      </c>
      <c r="C20" s="82">
        <v>6.33963609</v>
      </c>
      <c r="D20" s="82">
        <v>1926.224334</v>
      </c>
      <c r="E20" s="82">
        <v>241.33737707000006</v>
      </c>
      <c r="F20" s="82">
        <v>3069.6401675500165</v>
      </c>
      <c r="G20" s="82">
        <v>1243.545876826</v>
      </c>
      <c r="H20" s="82">
        <v>1161.736</v>
      </c>
      <c r="I20" s="82">
        <v>39.24542700000001</v>
      </c>
      <c r="J20" s="82">
        <v>241.98134340000001</v>
      </c>
      <c r="K20" s="82">
        <v>9.70305</v>
      </c>
      <c r="L20" s="82">
        <f t="shared" si="0"/>
        <v>8088.033041326016</v>
      </c>
      <c r="N20" s="17"/>
      <c r="O20" s="18"/>
      <c r="P20" s="29"/>
      <c r="Q20" s="33"/>
      <c r="R20" s="18"/>
      <c r="S20" s="33"/>
      <c r="T20" s="18"/>
      <c r="U20" s="33"/>
      <c r="V20" s="33"/>
      <c r="W20" s="18"/>
    </row>
    <row r="21" spans="1:23" s="5" customFormat="1" ht="14.25">
      <c r="A21" s="47" t="s">
        <v>9</v>
      </c>
      <c r="B21" s="82">
        <v>1254.3702924099998</v>
      </c>
      <c r="C21" s="82">
        <v>54.79913052</v>
      </c>
      <c r="D21" s="82">
        <v>2945.4512489999997</v>
      </c>
      <c r="E21" s="82">
        <v>140.20617227999998</v>
      </c>
      <c r="F21" s="82">
        <v>26.282526200000053</v>
      </c>
      <c r="G21" s="82">
        <v>8.257605739999999</v>
      </c>
      <c r="H21" s="82">
        <v>143.824</v>
      </c>
      <c r="I21" s="82"/>
      <c r="J21" s="82">
        <v>14.737006029999998</v>
      </c>
      <c r="K21" s="82">
        <v>139.54223499999998</v>
      </c>
      <c r="L21" s="82">
        <f t="shared" si="0"/>
        <v>4727.470217179999</v>
      </c>
      <c r="N21" s="17"/>
      <c r="O21" s="18"/>
      <c r="P21" s="29"/>
      <c r="Q21" s="33"/>
      <c r="R21" s="18"/>
      <c r="S21" s="33"/>
      <c r="T21" s="33"/>
      <c r="U21" s="18"/>
      <c r="V21" s="33"/>
      <c r="W21" s="18"/>
    </row>
    <row r="22" spans="1:23" s="5" customFormat="1" ht="14.25">
      <c r="A22" s="47" t="s">
        <v>10</v>
      </c>
      <c r="B22" s="82">
        <v>1170.99223823</v>
      </c>
      <c r="C22" s="82">
        <v>374.47957988999997</v>
      </c>
      <c r="D22" s="82">
        <v>2158.8477540000004</v>
      </c>
      <c r="E22" s="82">
        <v>1857.5119309799993</v>
      </c>
      <c r="F22" s="82">
        <v>1165.00103008999</v>
      </c>
      <c r="G22" s="82">
        <v>1615.1083704069997</v>
      </c>
      <c r="H22" s="82">
        <v>1650.734</v>
      </c>
      <c r="I22" s="82">
        <v>121.609262</v>
      </c>
      <c r="J22" s="82"/>
      <c r="K22" s="82">
        <v>124.767218</v>
      </c>
      <c r="L22" s="82">
        <f t="shared" si="0"/>
        <v>10239.051383596992</v>
      </c>
      <c r="N22" s="17"/>
      <c r="O22" s="18"/>
      <c r="P22" s="29"/>
      <c r="Q22" s="33"/>
      <c r="R22" s="18"/>
      <c r="S22" s="33"/>
      <c r="T22" s="33"/>
      <c r="U22" s="18"/>
      <c r="V22" s="18"/>
      <c r="W22" s="18"/>
    </row>
    <row r="23" spans="1:23" s="5" customFormat="1" ht="14.25">
      <c r="A23" s="47" t="s">
        <v>11</v>
      </c>
      <c r="B23" s="82">
        <v>1244.30407213</v>
      </c>
      <c r="C23" s="82">
        <v>10.47128603</v>
      </c>
      <c r="D23" s="82">
        <v>3008.947111</v>
      </c>
      <c r="E23" s="82">
        <v>123.1934639</v>
      </c>
      <c r="F23" s="82">
        <v>54.04553827999998</v>
      </c>
      <c r="G23" s="82">
        <v>28.68645895</v>
      </c>
      <c r="H23" s="82">
        <v>223.535</v>
      </c>
      <c r="I23" s="82">
        <v>170.148273</v>
      </c>
      <c r="J23" s="82">
        <v>48.20206555</v>
      </c>
      <c r="K23" s="82"/>
      <c r="L23" s="82">
        <f t="shared" si="0"/>
        <v>4911.53326884</v>
      </c>
      <c r="N23" s="17"/>
      <c r="O23" s="18"/>
      <c r="P23" s="29"/>
      <c r="Q23" s="33"/>
      <c r="R23" s="18"/>
      <c r="S23" s="33"/>
      <c r="T23" s="33"/>
      <c r="U23" s="18"/>
      <c r="V23" s="33"/>
      <c r="W23" s="18"/>
    </row>
    <row r="24" spans="1:23" s="5" customFormat="1" ht="14.25">
      <c r="A24" s="47" t="s">
        <v>12</v>
      </c>
      <c r="B24" s="82">
        <v>359.1596511100001</v>
      </c>
      <c r="C24" s="82">
        <v>4.533228159999999</v>
      </c>
      <c r="D24" s="82">
        <v>576.9418760000001</v>
      </c>
      <c r="E24" s="82">
        <v>75.80082856000001</v>
      </c>
      <c r="F24" s="82">
        <v>354.2941407599994</v>
      </c>
      <c r="G24" s="82">
        <v>35.72282825</v>
      </c>
      <c r="H24" s="82">
        <v>994.459</v>
      </c>
      <c r="I24" s="82">
        <v>18.637984</v>
      </c>
      <c r="J24" s="82">
        <v>26.90801441</v>
      </c>
      <c r="K24" s="82">
        <v>21.290725</v>
      </c>
      <c r="L24" s="82">
        <f t="shared" si="0"/>
        <v>2467.748276249999</v>
      </c>
      <c r="M24" s="17"/>
      <c r="N24" s="17"/>
      <c r="O24" s="18"/>
      <c r="P24" s="34"/>
      <c r="Q24" s="33"/>
      <c r="R24" s="18"/>
      <c r="S24" s="33"/>
      <c r="T24" s="33"/>
      <c r="U24" s="18"/>
      <c r="V24" s="33"/>
      <c r="W24" s="18"/>
    </row>
    <row r="25" spans="1:14" s="6" customFormat="1" ht="15" customHeight="1">
      <c r="A25" s="55" t="s">
        <v>29</v>
      </c>
      <c r="B25" s="69">
        <f aca="true" t="shared" si="1" ref="B25:K25">SUM(B12:B24)</f>
        <v>21213.939626409996</v>
      </c>
      <c r="C25" s="69">
        <f t="shared" si="1"/>
        <v>4392.8701488100005</v>
      </c>
      <c r="D25" s="69">
        <f t="shared" si="1"/>
        <v>41967.182267000004</v>
      </c>
      <c r="E25" s="69">
        <f t="shared" si="1"/>
        <v>10203.18825267</v>
      </c>
      <c r="F25" s="69">
        <f t="shared" si="1"/>
        <v>11399.929867590028</v>
      </c>
      <c r="G25" s="69">
        <f t="shared" si="1"/>
        <v>5782.351028700999</v>
      </c>
      <c r="H25" s="69">
        <f t="shared" si="1"/>
        <v>16764.862</v>
      </c>
      <c r="I25" s="69">
        <f t="shared" si="1"/>
        <v>6197.429523999999</v>
      </c>
      <c r="J25" s="69">
        <f t="shared" si="1"/>
        <v>6162.485462389999</v>
      </c>
      <c r="K25" s="69">
        <f t="shared" si="1"/>
        <v>2267.4513249999995</v>
      </c>
      <c r="L25" s="69">
        <f>SUM(B25:K25)</f>
        <v>126351.68950257101</v>
      </c>
      <c r="M25" s="24"/>
      <c r="N25" s="24"/>
    </row>
    <row r="26" spans="1:12" ht="12.75">
      <c r="A26" s="3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5">
      <c r="A27" s="65"/>
      <c r="B27" s="65" t="str">
        <f>LEFT(A4,LEN(A4)-5)</f>
        <v>Enero-Diciembre 2017</v>
      </c>
      <c r="C27" s="65"/>
      <c r="D27" s="66"/>
      <c r="E27" s="66"/>
      <c r="F27" s="66"/>
      <c r="G27" s="109"/>
      <c r="H27" s="66"/>
      <c r="I27" s="66"/>
      <c r="J27" s="66"/>
      <c r="K27" s="66"/>
      <c r="L27" s="66"/>
    </row>
    <row r="28" spans="1:12" ht="9" customHeight="1">
      <c r="A28" s="67"/>
      <c r="B28" s="39"/>
      <c r="C28" s="39"/>
      <c r="D28" s="66"/>
      <c r="E28" s="66"/>
      <c r="F28" s="66"/>
      <c r="G28" s="109"/>
      <c r="H28" s="66"/>
      <c r="I28" s="66"/>
      <c r="J28" s="66"/>
      <c r="K28" s="66"/>
      <c r="L28" s="39"/>
    </row>
    <row r="29" spans="1:23" ht="14.25" customHeight="1">
      <c r="A29" s="47" t="s">
        <v>1</v>
      </c>
      <c r="B29" s="82"/>
      <c r="C29" s="82">
        <v>1275.35201811</v>
      </c>
      <c r="D29" s="82">
        <v>17618.82255</v>
      </c>
      <c r="E29" s="82">
        <v>1057.6513021700002</v>
      </c>
      <c r="F29" s="82">
        <v>265.5770120100001</v>
      </c>
      <c r="G29" s="82">
        <v>270.347503379</v>
      </c>
      <c r="H29" s="82">
        <v>1504.115</v>
      </c>
      <c r="I29" s="82">
        <v>1135.972876</v>
      </c>
      <c r="J29" s="82">
        <v>157.59267540000002</v>
      </c>
      <c r="K29" s="82">
        <v>436.998338</v>
      </c>
      <c r="L29" s="82">
        <f>SUM(B29:K29)</f>
        <v>23722.429275069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ht="14.25" customHeight="1">
      <c r="A30" s="47" t="s">
        <v>2</v>
      </c>
      <c r="B30" s="82">
        <v>616.5941524699998</v>
      </c>
      <c r="C30" s="82"/>
      <c r="D30" s="82">
        <v>1506.1691389999999</v>
      </c>
      <c r="E30" s="82">
        <v>342.7542663399999</v>
      </c>
      <c r="F30" s="82">
        <v>155.27603437000013</v>
      </c>
      <c r="G30" s="82">
        <v>38.954224283</v>
      </c>
      <c r="H30" s="82">
        <v>186.753</v>
      </c>
      <c r="I30" s="82">
        <v>48.012767</v>
      </c>
      <c r="J30" s="82">
        <v>625.18456299</v>
      </c>
      <c r="K30" s="82">
        <v>39.946025</v>
      </c>
      <c r="L30" s="82">
        <f aca="true" t="shared" si="2" ref="L30:L42">SUM(B30:K30)</f>
        <v>3559.644171453</v>
      </c>
      <c r="M30" s="2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ht="14.25" customHeight="1">
      <c r="A31" s="47" t="s">
        <v>3</v>
      </c>
      <c r="B31" s="82">
        <v>9325.91796746</v>
      </c>
      <c r="C31" s="82">
        <v>1458.20702211</v>
      </c>
      <c r="D31" s="82"/>
      <c r="E31" s="82">
        <v>3715.8616017700006</v>
      </c>
      <c r="F31" s="82">
        <v>1363.4795563099988</v>
      </c>
      <c r="G31" s="82">
        <v>124.226773658</v>
      </c>
      <c r="H31" s="82">
        <v>3680.919</v>
      </c>
      <c r="I31" s="82">
        <v>2775.043394</v>
      </c>
      <c r="J31" s="82">
        <v>1591.4792258</v>
      </c>
      <c r="K31" s="82">
        <v>1299.611919</v>
      </c>
      <c r="L31" s="82">
        <f t="shared" si="2"/>
        <v>25334.746460108003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ht="14.25" customHeight="1">
      <c r="A32" s="47" t="s">
        <v>4</v>
      </c>
      <c r="B32" s="82">
        <v>2647.98085136</v>
      </c>
      <c r="C32" s="82">
        <v>109.55938916000001</v>
      </c>
      <c r="D32" s="82">
        <v>5031.366706</v>
      </c>
      <c r="E32" s="82"/>
      <c r="F32" s="82">
        <v>1037.404939060001</v>
      </c>
      <c r="G32" s="82">
        <v>1236.134596726</v>
      </c>
      <c r="H32" s="82">
        <v>1804.141</v>
      </c>
      <c r="I32" s="82">
        <v>629.47238</v>
      </c>
      <c r="J32" s="82">
        <v>1041.05272231</v>
      </c>
      <c r="K32" s="82">
        <v>90.16762200000001</v>
      </c>
      <c r="L32" s="82">
        <f t="shared" si="2"/>
        <v>13627.280206616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14.25" customHeight="1">
      <c r="A33" s="51" t="s">
        <v>5</v>
      </c>
      <c r="B33" s="82">
        <v>561.3307074300001</v>
      </c>
      <c r="C33" s="82">
        <v>494.61797106</v>
      </c>
      <c r="D33" s="82">
        <v>2507.787228</v>
      </c>
      <c r="E33" s="82">
        <v>788.87073604</v>
      </c>
      <c r="F33" s="82"/>
      <c r="G33" s="82">
        <v>763.222022268</v>
      </c>
      <c r="H33" s="82">
        <v>3163.845</v>
      </c>
      <c r="I33" s="82">
        <v>6.576296</v>
      </c>
      <c r="J33" s="82">
        <v>673.47213426</v>
      </c>
      <c r="K33" s="82">
        <v>21.621031</v>
      </c>
      <c r="L33" s="82">
        <f t="shared" si="2"/>
        <v>8981.343126058</v>
      </c>
      <c r="M33" s="2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ht="14.25" customHeight="1">
      <c r="A34" s="47" t="s">
        <v>7</v>
      </c>
      <c r="B34" s="82">
        <v>195.86394281000003</v>
      </c>
      <c r="C34" s="82">
        <v>1.9277866899999998</v>
      </c>
      <c r="D34" s="82">
        <v>346.324736</v>
      </c>
      <c r="E34" s="82">
        <v>28.93890907</v>
      </c>
      <c r="F34" s="82">
        <v>37.79638292000001</v>
      </c>
      <c r="G34" s="82">
        <v>15.157266139999999</v>
      </c>
      <c r="H34" s="82">
        <v>361.205</v>
      </c>
      <c r="I34" s="82">
        <v>0.842434</v>
      </c>
      <c r="J34" s="82">
        <v>10.04774878</v>
      </c>
      <c r="K34" s="82">
        <v>59.030805</v>
      </c>
      <c r="L34" s="82">
        <f t="shared" si="2"/>
        <v>1057.1350114100003</v>
      </c>
      <c r="M34" s="2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t="14.25" customHeight="1">
      <c r="A35" s="47" t="s">
        <v>16</v>
      </c>
      <c r="B35" s="82">
        <v>379.1148782</v>
      </c>
      <c r="C35" s="82">
        <v>73.27223722</v>
      </c>
      <c r="D35" s="82">
        <v>836.68078</v>
      </c>
      <c r="E35" s="82">
        <v>534.3433971000001</v>
      </c>
      <c r="F35" s="82">
        <v>1465.3191242500059</v>
      </c>
      <c r="G35" s="82"/>
      <c r="H35" s="82">
        <v>621.861</v>
      </c>
      <c r="I35" s="82">
        <v>60.000352</v>
      </c>
      <c r="J35" s="82">
        <v>812.6710942000001</v>
      </c>
      <c r="K35" s="82">
        <v>12.886759</v>
      </c>
      <c r="L35" s="82">
        <f t="shared" si="2"/>
        <v>4796.149621970006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t="14.25" customHeight="1">
      <c r="A36" s="47" t="s">
        <v>8</v>
      </c>
      <c r="B36" s="82">
        <v>650.14893414</v>
      </c>
      <c r="C36" s="82">
        <v>24.92330351</v>
      </c>
      <c r="D36" s="82">
        <v>4514.104147</v>
      </c>
      <c r="E36" s="82">
        <v>1195.86645453</v>
      </c>
      <c r="F36" s="82">
        <v>1536.661544570005</v>
      </c>
      <c r="G36" s="82">
        <v>129.265744381</v>
      </c>
      <c r="H36" s="82"/>
      <c r="I36" s="82">
        <v>65.207968</v>
      </c>
      <c r="J36" s="82">
        <v>417.70762331</v>
      </c>
      <c r="K36" s="82">
        <v>196.070956</v>
      </c>
      <c r="L36" s="82">
        <f t="shared" si="2"/>
        <v>8729.956675441004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ht="14.25" customHeight="1">
      <c r="A37" s="83" t="s">
        <v>64</v>
      </c>
      <c r="B37" s="82">
        <v>148.48935199</v>
      </c>
      <c r="C37" s="82">
        <v>7.275901960000001</v>
      </c>
      <c r="D37" s="82">
        <v>632.97914</v>
      </c>
      <c r="E37" s="82">
        <v>272.77742263</v>
      </c>
      <c r="F37" s="82">
        <v>2674.1486855999797</v>
      </c>
      <c r="G37" s="82">
        <v>935.8060999729997</v>
      </c>
      <c r="H37" s="82">
        <v>915.42</v>
      </c>
      <c r="I37" s="82">
        <v>1.810039</v>
      </c>
      <c r="J37" s="82">
        <v>930.8973252000001</v>
      </c>
      <c r="K37" s="82">
        <v>9.104061</v>
      </c>
      <c r="L37" s="82">
        <f t="shared" si="2"/>
        <v>6528.708027352979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ht="14.25" customHeight="1">
      <c r="A38" s="47" t="s">
        <v>9</v>
      </c>
      <c r="B38" s="82">
        <v>1155.99356272</v>
      </c>
      <c r="C38" s="82">
        <v>57.89225288</v>
      </c>
      <c r="D38" s="82">
        <v>2646.2226490000003</v>
      </c>
      <c r="E38" s="82">
        <v>143.05292494000003</v>
      </c>
      <c r="F38" s="82">
        <v>19.9220644</v>
      </c>
      <c r="G38" s="82">
        <v>6.515373889999999</v>
      </c>
      <c r="H38" s="82">
        <v>120.081</v>
      </c>
      <c r="I38" s="82"/>
      <c r="J38" s="82">
        <v>12.52578125</v>
      </c>
      <c r="K38" s="82">
        <v>121.03435499999999</v>
      </c>
      <c r="L38" s="82">
        <f t="shared" si="2"/>
        <v>4283.23996408</v>
      </c>
      <c r="M38" s="2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ht="14.25" customHeight="1">
      <c r="A39" s="47" t="s">
        <v>10</v>
      </c>
      <c r="B39" s="82">
        <v>1073.29904846</v>
      </c>
      <c r="C39" s="82">
        <v>303.82176734</v>
      </c>
      <c r="D39" s="82">
        <v>2245.333952</v>
      </c>
      <c r="E39" s="82">
        <v>1632.6191969699998</v>
      </c>
      <c r="F39" s="82">
        <v>1138.2549307100044</v>
      </c>
      <c r="G39" s="82">
        <v>1282.5269911120004</v>
      </c>
      <c r="H39" s="82">
        <v>1510.744</v>
      </c>
      <c r="I39" s="82">
        <v>119.94254</v>
      </c>
      <c r="J39" s="82"/>
      <c r="K39" s="82">
        <v>139.46158</v>
      </c>
      <c r="L39" s="82">
        <f t="shared" si="2"/>
        <v>9446.004006592004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t="14.25" customHeight="1">
      <c r="A40" s="47" t="s">
        <v>11</v>
      </c>
      <c r="B40" s="82">
        <v>1223.60287891</v>
      </c>
      <c r="C40" s="82">
        <v>9.58896267</v>
      </c>
      <c r="D40" s="82">
        <v>2348.121791</v>
      </c>
      <c r="E40" s="82">
        <v>128.3104105</v>
      </c>
      <c r="F40" s="82">
        <v>36.13246721000002</v>
      </c>
      <c r="G40" s="82">
        <v>26.022404610000002</v>
      </c>
      <c r="H40" s="82">
        <v>221.209</v>
      </c>
      <c r="I40" s="82">
        <v>214.039265</v>
      </c>
      <c r="J40" s="82">
        <v>39.744785889999996</v>
      </c>
      <c r="K40" s="82"/>
      <c r="L40" s="82">
        <f t="shared" si="2"/>
        <v>4246.77196579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ht="14.25" customHeight="1">
      <c r="A41" s="47" t="s">
        <v>12</v>
      </c>
      <c r="B41" s="82">
        <v>246.17394708999998</v>
      </c>
      <c r="C41" s="82">
        <v>19.866495169999997</v>
      </c>
      <c r="D41" s="82">
        <v>469.654975</v>
      </c>
      <c r="E41" s="82">
        <v>66.80444762</v>
      </c>
      <c r="F41" s="82">
        <v>319.3833789100001</v>
      </c>
      <c r="G41" s="82">
        <v>49.701335359000005</v>
      </c>
      <c r="H41" s="82">
        <v>1079.704</v>
      </c>
      <c r="I41" s="82">
        <v>2.609083</v>
      </c>
      <c r="J41" s="82">
        <v>48.58735090999999</v>
      </c>
      <c r="K41" s="82">
        <v>20.010184000000002</v>
      </c>
      <c r="L41" s="82">
        <f t="shared" si="2"/>
        <v>2322.495197059</v>
      </c>
      <c r="M41" s="2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13" s="3" customFormat="1" ht="15" customHeight="1">
      <c r="A42" s="55" t="s">
        <v>29</v>
      </c>
      <c r="B42" s="69">
        <f>SUM(B29:B41)</f>
        <v>18224.51022304</v>
      </c>
      <c r="C42" s="69">
        <f aca="true" t="shared" si="3" ref="C42:K42">SUM(C29:C41)</f>
        <v>3836.30510788</v>
      </c>
      <c r="D42" s="69">
        <f t="shared" si="3"/>
        <v>40703.567793</v>
      </c>
      <c r="E42" s="69">
        <f t="shared" si="3"/>
        <v>9907.85106968</v>
      </c>
      <c r="F42" s="69">
        <f t="shared" si="3"/>
        <v>10049.356120319993</v>
      </c>
      <c r="G42" s="69">
        <f t="shared" si="3"/>
        <v>4877.880335779</v>
      </c>
      <c r="H42" s="69">
        <f t="shared" si="3"/>
        <v>15169.997000000001</v>
      </c>
      <c r="I42" s="69">
        <f>SUM(I29:I41)</f>
        <v>5059.529394</v>
      </c>
      <c r="J42" s="69">
        <f t="shared" si="3"/>
        <v>6360.963030299999</v>
      </c>
      <c r="K42" s="69">
        <f t="shared" si="3"/>
        <v>2445.943635</v>
      </c>
      <c r="L42" s="69">
        <f t="shared" si="2"/>
        <v>116635.903708999</v>
      </c>
      <c r="M42" s="9"/>
    </row>
    <row r="43" spans="1:12" ht="9" customHeight="1">
      <c r="A43" s="39"/>
      <c r="B43" s="39"/>
      <c r="C43" s="39"/>
      <c r="D43" s="39"/>
      <c r="E43" s="39"/>
      <c r="F43" s="39"/>
      <c r="G43" s="75"/>
      <c r="H43" s="39"/>
      <c r="I43" s="39"/>
      <c r="J43" s="39"/>
      <c r="K43" s="39"/>
      <c r="L43" s="39"/>
    </row>
    <row r="44" spans="1:12" ht="15">
      <c r="A44" s="65"/>
      <c r="B44" s="65" t="str">
        <f>+CONCATENATE("Crecimiento ",RIGHT(A4,4),"/",RIGHT(B27,4))</f>
        <v>Crecimiento 2018/2017</v>
      </c>
      <c r="C44" s="65"/>
      <c r="D44" s="66"/>
      <c r="E44" s="66"/>
      <c r="F44" s="66"/>
      <c r="G44" s="109"/>
      <c r="H44" s="66"/>
      <c r="I44" s="66"/>
      <c r="J44" s="66"/>
      <c r="K44" s="66"/>
      <c r="L44" s="66"/>
    </row>
    <row r="45" spans="1:12" ht="9" customHeight="1">
      <c r="A45" s="67"/>
      <c r="B45" s="39"/>
      <c r="C45" s="39"/>
      <c r="D45" s="66"/>
      <c r="E45" s="66"/>
      <c r="F45" s="66"/>
      <c r="G45" s="109"/>
      <c r="H45" s="66"/>
      <c r="I45" s="66"/>
      <c r="J45" s="66"/>
      <c r="K45" s="66"/>
      <c r="L45" s="39"/>
    </row>
    <row r="46" spans="1:18" ht="14.25" customHeight="1">
      <c r="A46" s="47" t="s">
        <v>1</v>
      </c>
      <c r="B46" s="70"/>
      <c r="C46" s="70">
        <f aca="true" t="shared" si="4" ref="C46:L46">+(C12/C29-1)*100</f>
        <v>13.767614837839659</v>
      </c>
      <c r="D46" s="70">
        <f t="shared" si="4"/>
        <v>-15.140657858546858</v>
      </c>
      <c r="E46" s="70">
        <f t="shared" si="4"/>
        <v>15.786179546835545</v>
      </c>
      <c r="F46" s="70">
        <f>+(F12/F29-1)*100</f>
        <v>11.282682749240202</v>
      </c>
      <c r="G46" s="110">
        <f t="shared" si="4"/>
        <v>-10.603459152649508</v>
      </c>
      <c r="H46" s="70">
        <f aca="true" t="shared" si="5" ref="H46:J52">(H12/H29-1)*100</f>
        <v>-16.235527203704503</v>
      </c>
      <c r="I46" s="70">
        <f t="shared" si="5"/>
        <v>102.97188962106874</v>
      </c>
      <c r="J46" s="70">
        <f t="shared" si="5"/>
        <v>13.707459058722215</v>
      </c>
      <c r="K46" s="70">
        <f aca="true" t="shared" si="6" ref="K46:K56">+(K12/K29-1)*100</f>
        <v>-6.359577047178611</v>
      </c>
      <c r="L46" s="70">
        <f t="shared" si="4"/>
        <v>-5.9202068700736525</v>
      </c>
      <c r="M46" s="17"/>
      <c r="O46" s="35"/>
      <c r="P46" s="35"/>
      <c r="R46" s="17"/>
    </row>
    <row r="47" spans="1:18" ht="14.25" customHeight="1">
      <c r="A47" s="47" t="s">
        <v>2</v>
      </c>
      <c r="B47" s="70">
        <f aca="true" t="shared" si="7" ref="B47:B59">+(B13/B30-1)*100</f>
        <v>4.556392891086847</v>
      </c>
      <c r="C47" s="70"/>
      <c r="D47" s="70">
        <f>+(D13/D30-1)*100</f>
        <v>-3.574870551108811</v>
      </c>
      <c r="E47" s="70">
        <f>+(E13/E30-1)*100</f>
        <v>-0.9144122532645738</v>
      </c>
      <c r="F47" s="70">
        <f>+(F13/F30-1)*100</f>
        <v>-7.937290219965243</v>
      </c>
      <c r="G47" s="110">
        <f>+(G13/G30-1)*100</f>
        <v>-4.906926946134005</v>
      </c>
      <c r="H47" s="70">
        <f t="shared" si="5"/>
        <v>-10.135847884639059</v>
      </c>
      <c r="I47" s="70">
        <f t="shared" si="5"/>
        <v>13.541202488913019</v>
      </c>
      <c r="J47" s="70">
        <f t="shared" si="5"/>
        <v>6.425287647520261</v>
      </c>
      <c r="K47" s="70">
        <f t="shared" si="6"/>
        <v>44.05916483554999</v>
      </c>
      <c r="L47" s="70">
        <f aca="true" t="shared" si="8" ref="L47:L59">+(L13/L30-1)*100</f>
        <v>0.06244446621452848</v>
      </c>
      <c r="M47" s="17"/>
      <c r="O47" s="35"/>
      <c r="P47" s="35"/>
      <c r="R47" s="17"/>
    </row>
    <row r="48" spans="1:18" ht="14.25" customHeight="1">
      <c r="A48" s="47" t="s">
        <v>3</v>
      </c>
      <c r="B48" s="70">
        <f t="shared" si="7"/>
        <v>21.206427101230908</v>
      </c>
      <c r="C48" s="70">
        <f aca="true" t="shared" si="9" ref="C48:C59">+(C14/C31-1)*100</f>
        <v>17.970156646950564</v>
      </c>
      <c r="D48" s="70"/>
      <c r="E48" s="70">
        <f>+(E14/E31-1)*100</f>
        <v>-7.0443329031768975</v>
      </c>
      <c r="F48" s="70">
        <f>+(F14/F31-1)*100</f>
        <v>14.541873680643747</v>
      </c>
      <c r="G48" s="110">
        <f>+(G14/G31-1)*100</f>
        <v>-13.919383313941868</v>
      </c>
      <c r="H48" s="70">
        <f t="shared" si="5"/>
        <v>19.748953997629393</v>
      </c>
      <c r="I48" s="70">
        <f t="shared" si="5"/>
        <v>1.3235052496624267</v>
      </c>
      <c r="J48" s="70">
        <f t="shared" si="5"/>
        <v>6.861451313328226</v>
      </c>
      <c r="K48" s="70">
        <f t="shared" si="6"/>
        <v>-12.74921394438211</v>
      </c>
      <c r="L48" s="70">
        <f t="shared" si="8"/>
        <v>11.313085021944126</v>
      </c>
      <c r="M48" s="17"/>
      <c r="O48" s="35"/>
      <c r="P48" s="35"/>
      <c r="R48" s="17"/>
    </row>
    <row r="49" spans="1:18" ht="14.25" customHeight="1">
      <c r="A49" s="47" t="s">
        <v>4</v>
      </c>
      <c r="B49" s="70">
        <f t="shared" si="7"/>
        <v>14.858558320688875</v>
      </c>
      <c r="C49" s="70">
        <f t="shared" si="9"/>
        <v>13.126240726842674</v>
      </c>
      <c r="D49" s="70">
        <f aca="true" t="shared" si="10" ref="D49:D59">+(D15/D32-1)*100</f>
        <v>26.98524562681719</v>
      </c>
      <c r="E49" s="70"/>
      <c r="F49" s="70">
        <f>+(F15/F32-1)*100</f>
        <v>14.742518750544464</v>
      </c>
      <c r="G49" s="110">
        <f>+(G15/G32-1)*100</f>
        <v>18.649304857624593</v>
      </c>
      <c r="H49" s="70">
        <f t="shared" si="5"/>
        <v>14.928932938168348</v>
      </c>
      <c r="I49" s="70">
        <f t="shared" si="5"/>
        <v>-6.457849032232366</v>
      </c>
      <c r="J49" s="70">
        <f t="shared" si="5"/>
        <v>17.516299975218686</v>
      </c>
      <c r="K49" s="70">
        <f t="shared" si="6"/>
        <v>0.8064114189459293</v>
      </c>
      <c r="L49" s="70">
        <f t="shared" si="8"/>
        <v>18.791712096965107</v>
      </c>
      <c r="M49" s="4"/>
      <c r="O49" s="35"/>
      <c r="P49" s="35"/>
      <c r="R49" s="17"/>
    </row>
    <row r="50" spans="1:18" ht="14.25" customHeight="1">
      <c r="A50" s="51" t="s">
        <v>5</v>
      </c>
      <c r="B50" s="70">
        <f t="shared" si="7"/>
        <v>15.938076190345708</v>
      </c>
      <c r="C50" s="70">
        <f t="shared" si="9"/>
        <v>-4.518732670004166</v>
      </c>
      <c r="D50" s="70">
        <f t="shared" si="10"/>
        <v>11.864700987304012</v>
      </c>
      <c r="E50" s="70">
        <f aca="true" t="shared" si="11" ref="E50:E59">+(E16/E33-1)*100</f>
        <v>4.519063660410971</v>
      </c>
      <c r="F50" s="70"/>
      <c r="G50" s="110">
        <f>+(G16/G33-1)*100</f>
        <v>9.081061904246601</v>
      </c>
      <c r="H50" s="70">
        <f t="shared" si="5"/>
        <v>12.033427680559573</v>
      </c>
      <c r="I50" s="70">
        <f t="shared" si="5"/>
        <v>61.98613931003105</v>
      </c>
      <c r="J50" s="70">
        <f t="shared" si="5"/>
        <v>12.24614118899241</v>
      </c>
      <c r="K50" s="70">
        <f t="shared" si="6"/>
        <v>4.269893512478662</v>
      </c>
      <c r="L50" s="70">
        <f t="shared" si="8"/>
        <v>10.441728651454095</v>
      </c>
      <c r="M50" s="4"/>
      <c r="O50" s="35"/>
      <c r="P50" s="35"/>
      <c r="R50" s="17"/>
    </row>
    <row r="51" spans="1:18" ht="14.25" customHeight="1">
      <c r="A51" s="47" t="s">
        <v>7</v>
      </c>
      <c r="B51" s="70">
        <f t="shared" si="7"/>
        <v>29.69580028643759</v>
      </c>
      <c r="C51" s="70">
        <f t="shared" si="9"/>
        <v>-82.52252068407007</v>
      </c>
      <c r="D51" s="70">
        <f t="shared" si="10"/>
        <v>-1.013481751416101</v>
      </c>
      <c r="E51" s="70">
        <f t="shared" si="11"/>
        <v>11.7110126086726</v>
      </c>
      <c r="F51" s="70">
        <f aca="true" t="shared" si="12" ref="F51:F59">+(F17/F34-1)*100</f>
        <v>32.27494717105566</v>
      </c>
      <c r="G51" s="110">
        <f>+(G17/G34-1)*100</f>
        <v>21.59122193786327</v>
      </c>
      <c r="H51" s="70">
        <f t="shared" si="5"/>
        <v>16.91311028363396</v>
      </c>
      <c r="I51" s="70">
        <f t="shared" si="5"/>
        <v>160.57032360992073</v>
      </c>
      <c r="J51" s="70">
        <f t="shared" si="5"/>
        <v>16.207310768372963</v>
      </c>
      <c r="K51" s="70">
        <f t="shared" si="6"/>
        <v>-14.1598221470976</v>
      </c>
      <c r="L51" s="70">
        <f t="shared" si="8"/>
        <v>12.073814649441882</v>
      </c>
      <c r="M51" s="4"/>
      <c r="R51" s="17"/>
    </row>
    <row r="52" spans="1:18" ht="14.25" customHeight="1">
      <c r="A52" s="47" t="s">
        <v>16</v>
      </c>
      <c r="B52" s="70">
        <f t="shared" si="7"/>
        <v>7.3052840979217715</v>
      </c>
      <c r="C52" s="70">
        <f t="shared" si="9"/>
        <v>109.77544865798765</v>
      </c>
      <c r="D52" s="70">
        <f t="shared" si="10"/>
        <v>8.147690568438781</v>
      </c>
      <c r="E52" s="70">
        <f t="shared" si="11"/>
        <v>1.402149741282921</v>
      </c>
      <c r="F52" s="70">
        <f t="shared" si="12"/>
        <v>26.386626908177657</v>
      </c>
      <c r="G52" s="110"/>
      <c r="H52" s="70">
        <f t="shared" si="5"/>
        <v>14.918607212865908</v>
      </c>
      <c r="I52" s="70">
        <f t="shared" si="5"/>
        <v>-25.866146585273363</v>
      </c>
      <c r="J52" s="70">
        <f t="shared" si="5"/>
        <v>5.260729563918565</v>
      </c>
      <c r="K52" s="70">
        <f t="shared" si="6"/>
        <v>-14.742418943351076</v>
      </c>
      <c r="L52" s="70">
        <f t="shared" si="8"/>
        <v>14.356243564753646</v>
      </c>
      <c r="M52" s="4"/>
      <c r="O52" s="35"/>
      <c r="P52" s="35"/>
      <c r="R52" s="17"/>
    </row>
    <row r="53" spans="1:18" ht="14.25" customHeight="1">
      <c r="A53" s="47" t="s">
        <v>8</v>
      </c>
      <c r="B53" s="70">
        <f t="shared" si="7"/>
        <v>13.122805901828638</v>
      </c>
      <c r="C53" s="70">
        <f t="shared" si="9"/>
        <v>-16.509504120707952</v>
      </c>
      <c r="D53" s="70">
        <f t="shared" si="10"/>
        <v>-0.19858753161371423</v>
      </c>
      <c r="E53" s="70">
        <f t="shared" si="11"/>
        <v>12.731356632111357</v>
      </c>
      <c r="F53" s="70">
        <f t="shared" si="12"/>
        <v>6.601988837325834</v>
      </c>
      <c r="G53" s="110">
        <f aca="true" t="shared" si="13" ref="G53:H59">+(G19/G36-1)*100</f>
        <v>14.295502903332347</v>
      </c>
      <c r="H53" s="70"/>
      <c r="I53" s="70">
        <f>(I19/I36-1)*100</f>
        <v>-54.534611475701865</v>
      </c>
      <c r="J53" s="70">
        <f>(J19/J36-1)*100</f>
        <v>5.0919949776006</v>
      </c>
      <c r="K53" s="70">
        <f t="shared" si="6"/>
        <v>0.15528409011278388</v>
      </c>
      <c r="L53" s="70">
        <f t="shared" si="8"/>
        <v>3.7850275140603573</v>
      </c>
      <c r="M53" s="4"/>
      <c r="O53" s="35"/>
      <c r="P53" s="35"/>
      <c r="R53" s="17"/>
    </row>
    <row r="54" spans="1:18" ht="14.25" customHeight="1">
      <c r="A54" s="83" t="s">
        <v>64</v>
      </c>
      <c r="B54" s="70">
        <f t="shared" si="7"/>
        <v>-0.14110277753388578</v>
      </c>
      <c r="C54" s="70">
        <f t="shared" si="9"/>
        <v>-12.868038562740624</v>
      </c>
      <c r="D54" s="70">
        <f t="shared" si="10"/>
        <v>204.31087097119817</v>
      </c>
      <c r="E54" s="70">
        <f t="shared" si="11"/>
        <v>-11.52589728903105</v>
      </c>
      <c r="F54" s="70">
        <f t="shared" si="12"/>
        <v>14.789435010839846</v>
      </c>
      <c r="G54" s="110">
        <f t="shared" si="13"/>
        <v>32.88499368211848</v>
      </c>
      <c r="H54" s="70">
        <f t="shared" si="13"/>
        <v>26.907430469074313</v>
      </c>
      <c r="I54" s="70">
        <f>(I20/I37-1)*100</f>
        <v>2068.208917045434</v>
      </c>
      <c r="J54" s="70">
        <f>(J20/J37-1)*100</f>
        <v>-74.0055818349235</v>
      </c>
      <c r="K54" s="70">
        <f t="shared" si="6"/>
        <v>6.579360573265047</v>
      </c>
      <c r="L54" s="70">
        <f t="shared" si="8"/>
        <v>23.884128489741265</v>
      </c>
      <c r="M54" s="4"/>
      <c r="O54" s="35"/>
      <c r="P54" s="35"/>
      <c r="R54" s="17"/>
    </row>
    <row r="55" spans="1:18" ht="14.25" customHeight="1">
      <c r="A55" s="47" t="s">
        <v>9</v>
      </c>
      <c r="B55" s="70">
        <f t="shared" si="7"/>
        <v>8.510145113483492</v>
      </c>
      <c r="C55" s="70">
        <f t="shared" si="9"/>
        <v>-5.342895130392444</v>
      </c>
      <c r="D55" s="70">
        <f t="shared" si="10"/>
        <v>11.307763544124949</v>
      </c>
      <c r="E55" s="70">
        <f t="shared" si="11"/>
        <v>-1.9899996181092061</v>
      </c>
      <c r="F55" s="70">
        <f t="shared" si="12"/>
        <v>31.926720405542163</v>
      </c>
      <c r="G55" s="110">
        <f t="shared" si="13"/>
        <v>26.740320347141267</v>
      </c>
      <c r="H55" s="70">
        <f>(H21/H38-1)*100</f>
        <v>19.772486904672682</v>
      </c>
      <c r="I55" s="70"/>
      <c r="J55" s="70">
        <f>(J21/J38-1)*100</f>
        <v>17.65338812698807</v>
      </c>
      <c r="K55" s="70">
        <f t="shared" si="6"/>
        <v>15.291426967161502</v>
      </c>
      <c r="L55" s="70">
        <f t="shared" si="8"/>
        <v>10.371360391325046</v>
      </c>
      <c r="M55" s="4"/>
      <c r="O55" s="35"/>
      <c r="P55" s="35"/>
      <c r="R55" s="17"/>
    </row>
    <row r="56" spans="1:18" ht="14.25" customHeight="1">
      <c r="A56" s="47" t="s">
        <v>10</v>
      </c>
      <c r="B56" s="70">
        <f t="shared" si="7"/>
        <v>9.102140723051333</v>
      </c>
      <c r="C56" s="70">
        <f t="shared" si="9"/>
        <v>23.256336492483243</v>
      </c>
      <c r="D56" s="70">
        <f t="shared" si="10"/>
        <v>-3.851818920876482</v>
      </c>
      <c r="E56" s="70">
        <f t="shared" si="11"/>
        <v>13.77496567646521</v>
      </c>
      <c r="F56" s="70">
        <f t="shared" si="12"/>
        <v>2.3497459715199565</v>
      </c>
      <c r="G56" s="110">
        <f t="shared" si="13"/>
        <v>25.931725538706864</v>
      </c>
      <c r="H56" s="70">
        <f>(H22/H39-1)*100</f>
        <v>9.266295282324478</v>
      </c>
      <c r="I56" s="70">
        <f>(I22/I39-1)*100</f>
        <v>1.3896003869853013</v>
      </c>
      <c r="J56" s="70"/>
      <c r="K56" s="70">
        <f t="shared" si="6"/>
        <v>-10.536494710586242</v>
      </c>
      <c r="L56" s="70">
        <f t="shared" si="8"/>
        <v>8.395585863096722</v>
      </c>
      <c r="M56" s="4"/>
      <c r="O56" s="35"/>
      <c r="P56" s="35"/>
      <c r="R56" s="17"/>
    </row>
    <row r="57" spans="1:18" ht="14.25" customHeight="1">
      <c r="A57" s="47" t="s">
        <v>11</v>
      </c>
      <c r="B57" s="70">
        <f t="shared" si="7"/>
        <v>1.691822859916825</v>
      </c>
      <c r="C57" s="70">
        <f t="shared" si="9"/>
        <v>9.2014474387353</v>
      </c>
      <c r="D57" s="70">
        <f t="shared" si="10"/>
        <v>28.14271910992201</v>
      </c>
      <c r="E57" s="70">
        <f t="shared" si="11"/>
        <v>-3.9879434412689263</v>
      </c>
      <c r="F57" s="70">
        <f t="shared" si="12"/>
        <v>49.576108284801364</v>
      </c>
      <c r="G57" s="110">
        <f t="shared" si="13"/>
        <v>10.237540995639737</v>
      </c>
      <c r="H57" s="70">
        <f>(H23/H40-1)*100</f>
        <v>1.0514942882070777</v>
      </c>
      <c r="I57" s="70">
        <f>(I23/I40-1)*100</f>
        <v>-20.50604686948444</v>
      </c>
      <c r="J57" s="70">
        <f>(J23/J40-1)*100</f>
        <v>21.27896646218417</v>
      </c>
      <c r="K57" s="70"/>
      <c r="L57" s="70">
        <f t="shared" si="8"/>
        <v>15.653331716536822</v>
      </c>
      <c r="M57" s="4"/>
      <c r="O57" s="35"/>
      <c r="P57" s="35"/>
      <c r="R57" s="17"/>
    </row>
    <row r="58" spans="1:18" ht="14.25" customHeight="1">
      <c r="A58" s="47" t="s">
        <v>12</v>
      </c>
      <c r="B58" s="70">
        <f t="shared" si="7"/>
        <v>45.896694331627664</v>
      </c>
      <c r="C58" s="70">
        <f t="shared" si="9"/>
        <v>-77.18154047199258</v>
      </c>
      <c r="D58" s="70">
        <f t="shared" si="10"/>
        <v>22.843769726914974</v>
      </c>
      <c r="E58" s="70">
        <f t="shared" si="11"/>
        <v>13.46673950688675</v>
      </c>
      <c r="F58" s="70">
        <f t="shared" si="12"/>
        <v>10.930675844542591</v>
      </c>
      <c r="G58" s="110">
        <f t="shared" si="13"/>
        <v>-28.125013157154044</v>
      </c>
      <c r="H58" s="70">
        <f>(H24/H41-1)*100</f>
        <v>-7.895219430510581</v>
      </c>
      <c r="I58" s="70">
        <f>(I24/I41-1)*100</f>
        <v>614.3499842665028</v>
      </c>
      <c r="J58" s="70">
        <f>(J24/J41-1)*100</f>
        <v>-44.619301307777334</v>
      </c>
      <c r="K58" s="70">
        <f>+(K24/K41-1)*100</f>
        <v>6.399446401892139</v>
      </c>
      <c r="L58" s="70">
        <f t="shared" si="8"/>
        <v>6.254182113053863</v>
      </c>
      <c r="M58" s="4"/>
      <c r="O58" s="35"/>
      <c r="P58" s="35"/>
      <c r="R58" s="17"/>
    </row>
    <row r="59" spans="1:18" s="3" customFormat="1" ht="15" customHeight="1">
      <c r="A59" s="55" t="s">
        <v>29</v>
      </c>
      <c r="B59" s="71">
        <f t="shared" si="7"/>
        <v>16.40334564157815</v>
      </c>
      <c r="C59" s="71">
        <f t="shared" si="9"/>
        <v>14.507840885407752</v>
      </c>
      <c r="D59" s="71">
        <f t="shared" si="10"/>
        <v>3.1044317304718128</v>
      </c>
      <c r="E59" s="71">
        <f t="shared" si="11"/>
        <v>2.9808399511957795</v>
      </c>
      <c r="F59" s="71">
        <f t="shared" si="12"/>
        <v>13.439405779830494</v>
      </c>
      <c r="G59" s="71">
        <f t="shared" si="13"/>
        <v>18.542289491764553</v>
      </c>
      <c r="H59" s="71">
        <f>(H25/H42-1)*100</f>
        <v>10.513284874084029</v>
      </c>
      <c r="I59" s="71">
        <f>(I25/I42-1)*100</f>
        <v>22.490236569223487</v>
      </c>
      <c r="J59" s="71">
        <f>(J25/J42-1)*100</f>
        <v>-3.120244009665929</v>
      </c>
      <c r="K59" s="71">
        <f>+(K25/K42-1)*100</f>
        <v>-7.297482552168477</v>
      </c>
      <c r="L59" s="71">
        <f t="shared" si="8"/>
        <v>8.330012873062165</v>
      </c>
      <c r="R59" s="36"/>
    </row>
    <row r="60" spans="1:12" ht="10.5" customHeight="1" thickBot="1">
      <c r="A60" s="63"/>
      <c r="B60" s="72"/>
      <c r="C60" s="72"/>
      <c r="D60" s="72"/>
      <c r="E60" s="72"/>
      <c r="F60" s="72"/>
      <c r="G60" s="111"/>
      <c r="H60" s="72"/>
      <c r="I60" s="72"/>
      <c r="J60" s="72"/>
      <c r="K60" s="72"/>
      <c r="L60" s="72"/>
    </row>
    <row r="61" spans="1:12" ht="2.25" customHeight="1">
      <c r="A61" s="73"/>
      <c r="B61" s="74"/>
      <c r="C61" s="74"/>
      <c r="D61" s="74"/>
      <c r="E61" s="74"/>
      <c r="F61" s="74"/>
      <c r="G61" s="112"/>
      <c r="H61" s="74"/>
      <c r="I61" s="74"/>
      <c r="J61" s="74"/>
      <c r="K61" s="74"/>
      <c r="L61" s="74"/>
    </row>
    <row r="62" spans="1:12" s="12" customFormat="1" ht="12">
      <c r="A62" s="60" t="s">
        <v>42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</sheetData>
  <sheetProtection selectLockedCells="1"/>
  <mergeCells count="1">
    <mergeCell ref="A7:A8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zoomScalePageLayoutView="0" workbookViewId="0" topLeftCell="A1">
      <pane xSplit="1" ySplit="8" topLeftCell="B46" activePane="bottomRight" state="frozen"/>
      <selection pane="topLeft" activeCell="A1" sqref="A1:L62"/>
      <selection pane="topRight" activeCell="A1" sqref="A1:L62"/>
      <selection pane="bottomLeft" activeCell="A1" sqref="A1:L62"/>
      <selection pane="bottomRight" activeCell="A1" sqref="A1:L63"/>
    </sheetView>
  </sheetViews>
  <sheetFormatPr defaultColWidth="11.421875" defaultRowHeight="12.75"/>
  <cols>
    <col min="1" max="1" width="10.00390625" style="0" customWidth="1"/>
    <col min="2" max="6" width="8.421875" style="0" customWidth="1"/>
    <col min="7" max="7" width="8.421875" style="30" customWidth="1"/>
    <col min="8" max="11" width="8.421875" style="0" customWidth="1"/>
    <col min="12" max="12" width="9.140625" style="0" customWidth="1"/>
    <col min="14" max="14" width="24.28125" style="0" customWidth="1"/>
    <col min="15" max="15" width="11.57421875" style="0" bestFit="1" customWidth="1"/>
  </cols>
  <sheetData>
    <row r="1" spans="1:12" ht="12.75">
      <c r="A1" s="40" t="s">
        <v>59</v>
      </c>
      <c r="B1" s="39"/>
      <c r="C1" s="39"/>
      <c r="D1" s="39"/>
      <c r="E1" s="39"/>
      <c r="F1" s="39"/>
      <c r="G1" s="75"/>
      <c r="H1" s="39"/>
      <c r="I1" s="39"/>
      <c r="J1" s="39"/>
      <c r="K1" s="39"/>
      <c r="L1" s="39"/>
    </row>
    <row r="2" spans="1:12" ht="12.75">
      <c r="A2" s="40" t="s">
        <v>54</v>
      </c>
      <c r="B2" s="39"/>
      <c r="C2" s="39"/>
      <c r="D2" s="39"/>
      <c r="E2" s="39"/>
      <c r="F2" s="39"/>
      <c r="G2" s="75"/>
      <c r="H2" s="39"/>
      <c r="I2" s="39"/>
      <c r="J2" s="39"/>
      <c r="K2" s="39"/>
      <c r="L2" s="39"/>
    </row>
    <row r="3" spans="1:12" ht="12.75">
      <c r="A3" s="40" t="s">
        <v>19</v>
      </c>
      <c r="B3" s="39"/>
      <c r="C3" s="39"/>
      <c r="D3" s="39"/>
      <c r="E3" s="39"/>
      <c r="F3" s="39"/>
      <c r="G3" s="75"/>
      <c r="H3" s="39"/>
      <c r="I3" s="39"/>
      <c r="J3" s="39"/>
      <c r="K3" s="39"/>
      <c r="L3" s="39"/>
    </row>
    <row r="4" spans="1:12" ht="12.75">
      <c r="A4" s="41" t="str">
        <f>+Exp!A4</f>
        <v>Enero-Diciembre 2017-2018</v>
      </c>
      <c r="B4" s="39"/>
      <c r="C4" s="39"/>
      <c r="D4" s="39"/>
      <c r="E4" s="39"/>
      <c r="F4" s="39"/>
      <c r="G4" s="75"/>
      <c r="H4" s="39"/>
      <c r="I4" s="39"/>
      <c r="J4" s="39"/>
      <c r="K4" s="39"/>
      <c r="L4" s="39"/>
    </row>
    <row r="5" spans="1:12" ht="12.75">
      <c r="A5" s="41" t="s">
        <v>36</v>
      </c>
      <c r="B5" s="39"/>
      <c r="C5" s="39"/>
      <c r="D5" s="39"/>
      <c r="E5" s="39"/>
      <c r="F5" s="39"/>
      <c r="G5" s="75"/>
      <c r="H5" s="39"/>
      <c r="I5" s="39"/>
      <c r="J5" s="39"/>
      <c r="K5" s="39"/>
      <c r="L5" s="39"/>
    </row>
    <row r="6" spans="1:12" ht="7.5" customHeight="1" thickBot="1">
      <c r="A6" s="63"/>
      <c r="B6" s="63"/>
      <c r="C6" s="63"/>
      <c r="D6" s="63"/>
      <c r="E6" s="63"/>
      <c r="F6" s="63"/>
      <c r="G6" s="108"/>
      <c r="H6" s="63"/>
      <c r="I6" s="63"/>
      <c r="J6" s="63"/>
      <c r="K6" s="63"/>
      <c r="L6" s="63"/>
    </row>
    <row r="7" spans="1:12" ht="15" customHeight="1" thickBot="1">
      <c r="A7" s="113" t="s">
        <v>0</v>
      </c>
      <c r="B7" s="91" t="s">
        <v>26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ht="15" customHeight="1" thickBot="1">
      <c r="A8" s="114"/>
      <c r="B8" s="91" t="s">
        <v>30</v>
      </c>
      <c r="C8" s="91" t="s">
        <v>31</v>
      </c>
      <c r="D8" s="91" t="s">
        <v>32</v>
      </c>
      <c r="E8" s="92" t="s">
        <v>33</v>
      </c>
      <c r="F8" s="91" t="s">
        <v>40</v>
      </c>
      <c r="G8" s="91" t="s">
        <v>34</v>
      </c>
      <c r="H8" s="91" t="s">
        <v>35</v>
      </c>
      <c r="I8" s="91" t="s">
        <v>41</v>
      </c>
      <c r="J8" s="91" t="s">
        <v>37</v>
      </c>
      <c r="K8" s="91" t="s">
        <v>38</v>
      </c>
      <c r="L8" s="91" t="s">
        <v>18</v>
      </c>
    </row>
    <row r="9" spans="1:12" ht="9" customHeight="1">
      <c r="A9" s="64"/>
      <c r="B9" s="39"/>
      <c r="C9" s="39"/>
      <c r="D9" s="39"/>
      <c r="E9" s="39"/>
      <c r="F9" s="39"/>
      <c r="G9" s="75"/>
      <c r="H9" s="39"/>
      <c r="I9" s="39"/>
      <c r="J9" s="39"/>
      <c r="K9" s="39"/>
      <c r="L9" s="39"/>
    </row>
    <row r="10" spans="1:12" ht="15">
      <c r="A10" s="65"/>
      <c r="B10" s="65" t="str">
        <f>+Exp!B10</f>
        <v>Enero-Diciembre 2018</v>
      </c>
      <c r="C10" s="65"/>
      <c r="D10" s="66"/>
      <c r="E10" s="66"/>
      <c r="F10" s="66"/>
      <c r="G10" s="109"/>
      <c r="H10" s="66"/>
      <c r="I10" s="66"/>
      <c r="J10" s="66"/>
      <c r="K10" s="66"/>
      <c r="L10" s="66"/>
    </row>
    <row r="11" spans="1:12" ht="9" customHeight="1">
      <c r="A11" s="67"/>
      <c r="B11" s="39"/>
      <c r="C11" s="39"/>
      <c r="D11" s="39"/>
      <c r="E11" s="39"/>
      <c r="F11" s="39"/>
      <c r="G11" s="75"/>
      <c r="H11" s="39"/>
      <c r="I11" s="39"/>
      <c r="J11" s="39"/>
      <c r="K11" s="39"/>
      <c r="L11" s="39"/>
    </row>
    <row r="12" spans="1:22" s="5" customFormat="1" ht="14.25" customHeight="1">
      <c r="A12" s="47" t="s">
        <v>1</v>
      </c>
      <c r="B12" s="82"/>
      <c r="C12" s="82">
        <v>1159.262385</v>
      </c>
      <c r="D12" s="82">
        <v>11051.062743</v>
      </c>
      <c r="E12" s="82">
        <v>3369.323685679998</v>
      </c>
      <c r="F12" s="82">
        <v>732.075973849999</v>
      </c>
      <c r="G12" s="82">
        <v>446.72205771800003</v>
      </c>
      <c r="H12" s="82">
        <v>832.663</v>
      </c>
      <c r="I12" s="82">
        <v>1330.42804</v>
      </c>
      <c r="J12" s="82">
        <v>1223.4851854039998</v>
      </c>
      <c r="K12" s="82">
        <v>1102.4374990000001</v>
      </c>
      <c r="L12" s="82">
        <f aca="true" t="shared" si="0" ref="L12:L25">SUM(B12:K12)</f>
        <v>21247.460569651994</v>
      </c>
      <c r="N12" s="12"/>
      <c r="O12" s="17"/>
      <c r="P12" s="8"/>
      <c r="Q12" s="17"/>
      <c r="R12" s="17"/>
      <c r="S12" s="17"/>
      <c r="T12" s="17"/>
      <c r="U12" s="17"/>
      <c r="V12" s="17"/>
    </row>
    <row r="13" spans="1:22" s="5" customFormat="1" ht="14.25" customHeight="1">
      <c r="A13" s="47" t="s">
        <v>2</v>
      </c>
      <c r="B13" s="82">
        <v>1441.53169387</v>
      </c>
      <c r="C13" s="82"/>
      <c r="D13" s="82">
        <v>1636.48292</v>
      </c>
      <c r="E13" s="82">
        <v>122.40139225</v>
      </c>
      <c r="F13" s="82">
        <v>330.42894276000027</v>
      </c>
      <c r="G13" s="82">
        <v>253.21185093300005</v>
      </c>
      <c r="H13" s="82">
        <v>31.641</v>
      </c>
      <c r="I13" s="82">
        <v>56.873787</v>
      </c>
      <c r="J13" s="82">
        <v>464.865700994</v>
      </c>
      <c r="K13" s="82">
        <v>11.76723</v>
      </c>
      <c r="L13" s="82">
        <f t="shared" si="0"/>
        <v>4349.204517807</v>
      </c>
      <c r="N13" s="12"/>
      <c r="O13" s="17"/>
      <c r="P13" s="8"/>
      <c r="Q13" s="17"/>
      <c r="R13" s="17"/>
      <c r="S13" s="17"/>
      <c r="T13" s="17"/>
      <c r="U13" s="17"/>
      <c r="V13" s="17"/>
    </row>
    <row r="14" spans="1:22" s="5" customFormat="1" ht="14.25" customHeight="1">
      <c r="A14" s="47" t="s">
        <v>3</v>
      </c>
      <c r="B14" s="82">
        <v>15693.91864814</v>
      </c>
      <c r="C14" s="82">
        <v>1609.3325630000002</v>
      </c>
      <c r="D14" s="82"/>
      <c r="E14" s="82">
        <v>6756.91750912</v>
      </c>
      <c r="F14" s="82">
        <v>2828.204680969991</v>
      </c>
      <c r="G14" s="82">
        <v>981.3998563549999</v>
      </c>
      <c r="H14" s="82">
        <v>6510.783</v>
      </c>
      <c r="I14" s="82">
        <v>2977.8116290000003</v>
      </c>
      <c r="J14" s="82">
        <v>2414.3962645310003</v>
      </c>
      <c r="K14" s="82">
        <v>1640.6641470000002</v>
      </c>
      <c r="L14" s="82">
        <f t="shared" si="0"/>
        <v>41413.428298116</v>
      </c>
      <c r="N14" s="12"/>
      <c r="O14" s="17"/>
      <c r="P14" s="8"/>
      <c r="Q14" s="17"/>
      <c r="R14" s="17"/>
      <c r="S14" s="17"/>
      <c r="T14" s="17"/>
      <c r="U14" s="17"/>
      <c r="V14" s="17"/>
    </row>
    <row r="15" spans="1:22" s="5" customFormat="1" ht="14.25" customHeight="1">
      <c r="A15" s="47" t="s">
        <v>4</v>
      </c>
      <c r="B15" s="82">
        <v>709.50491997</v>
      </c>
      <c r="C15" s="82">
        <v>498.500465</v>
      </c>
      <c r="D15" s="82">
        <v>3381.789215</v>
      </c>
      <c r="E15" s="82"/>
      <c r="F15" s="82">
        <v>726.0980827099988</v>
      </c>
      <c r="G15" s="82">
        <v>502.623486575</v>
      </c>
      <c r="H15" s="82">
        <v>1667.735</v>
      </c>
      <c r="I15" s="82">
        <v>142.119152</v>
      </c>
      <c r="J15" s="82">
        <v>1366.7372962430002</v>
      </c>
      <c r="K15" s="82">
        <v>106.872447</v>
      </c>
      <c r="L15" s="82">
        <f t="shared" si="0"/>
        <v>9101.980064497999</v>
      </c>
      <c r="N15" s="12"/>
      <c r="O15" s="17"/>
      <c r="P15" s="8"/>
      <c r="Q15" s="17"/>
      <c r="R15" s="17"/>
      <c r="S15" s="17"/>
      <c r="T15" s="17"/>
      <c r="U15" s="17"/>
      <c r="V15" s="17"/>
    </row>
    <row r="16" spans="1:22" s="5" customFormat="1" ht="14.25" customHeight="1">
      <c r="A16" s="51" t="s">
        <v>5</v>
      </c>
      <c r="B16" s="82">
        <v>290.94676188</v>
      </c>
      <c r="C16" s="82">
        <v>207.44949400000002</v>
      </c>
      <c r="D16" s="82">
        <v>1717.5410900000002</v>
      </c>
      <c r="E16" s="82">
        <v>1402.2899964999995</v>
      </c>
      <c r="F16" s="82"/>
      <c r="G16" s="82">
        <v>1809.2451077970002</v>
      </c>
      <c r="H16" s="82">
        <v>1771.337</v>
      </c>
      <c r="I16" s="82">
        <v>27.57766</v>
      </c>
      <c r="J16" s="82">
        <v>1922.063884878</v>
      </c>
      <c r="K16" s="82">
        <v>119.64726700000001</v>
      </c>
      <c r="L16" s="82">
        <f t="shared" si="0"/>
        <v>9268.098262054998</v>
      </c>
      <c r="N16" s="12"/>
      <c r="O16" s="17"/>
      <c r="P16" s="8"/>
      <c r="Q16" s="17"/>
      <c r="R16" s="17"/>
      <c r="S16" s="17"/>
      <c r="T16" s="17"/>
      <c r="U16" s="17"/>
      <c r="V16" s="17"/>
    </row>
    <row r="17" spans="1:22" s="5" customFormat="1" ht="14.25" customHeight="1">
      <c r="A17" s="47" t="s">
        <v>7</v>
      </c>
      <c r="B17" s="82">
        <v>5.58077342</v>
      </c>
      <c r="C17" s="82">
        <v>3.7069859999999997</v>
      </c>
      <c r="D17" s="82">
        <v>33.747841</v>
      </c>
      <c r="E17" s="82">
        <v>3.5079518299999997</v>
      </c>
      <c r="F17" s="82">
        <v>2.2381771099999996</v>
      </c>
      <c r="G17" s="82">
        <v>6.516787861000001</v>
      </c>
      <c r="H17" s="82">
        <v>20.859</v>
      </c>
      <c r="I17" s="82">
        <v>0.562986</v>
      </c>
      <c r="J17" s="82">
        <v>1.0653360159999998</v>
      </c>
      <c r="K17" s="82">
        <v>0.38956799999999997</v>
      </c>
      <c r="L17" s="82">
        <f t="shared" si="0"/>
        <v>78.175407237</v>
      </c>
      <c r="M17" s="17"/>
      <c r="N17" s="12"/>
      <c r="O17" s="17"/>
      <c r="P17" s="8"/>
      <c r="Q17" s="17"/>
      <c r="R17" s="17"/>
      <c r="S17" s="17"/>
      <c r="T17" s="17"/>
      <c r="U17" s="17"/>
      <c r="V17" s="17"/>
    </row>
    <row r="18" spans="1:22" s="5" customFormat="1" ht="14.25" customHeight="1">
      <c r="A18" s="47" t="s">
        <v>16</v>
      </c>
      <c r="B18" s="82">
        <v>319.18793286</v>
      </c>
      <c r="C18" s="82">
        <v>51.195432000000004</v>
      </c>
      <c r="D18" s="82">
        <v>112.312957</v>
      </c>
      <c r="E18" s="82">
        <v>1636.1725162799996</v>
      </c>
      <c r="F18" s="82">
        <v>811.934464439996</v>
      </c>
      <c r="G18" s="82"/>
      <c r="H18" s="82">
        <v>191.667</v>
      </c>
      <c r="I18" s="82">
        <v>8.218755999999999</v>
      </c>
      <c r="J18" s="82">
        <v>1588.814566365</v>
      </c>
      <c r="K18" s="82">
        <v>30.998437999999997</v>
      </c>
      <c r="L18" s="82">
        <f t="shared" si="0"/>
        <v>4750.5020629449955</v>
      </c>
      <c r="N18" s="12"/>
      <c r="O18" s="17"/>
      <c r="P18" s="8"/>
      <c r="Q18" s="17"/>
      <c r="R18" s="17"/>
      <c r="S18" s="17"/>
      <c r="T18" s="17"/>
      <c r="U18" s="17"/>
      <c r="V18" s="17"/>
    </row>
    <row r="19" spans="1:22" s="5" customFormat="1" ht="14.25" customHeight="1">
      <c r="A19" s="47" t="s">
        <v>8</v>
      </c>
      <c r="B19" s="82">
        <v>1877.0397552300003</v>
      </c>
      <c r="C19" s="82">
        <v>253.180483</v>
      </c>
      <c r="D19" s="82">
        <v>4909.339537</v>
      </c>
      <c r="E19" s="82">
        <v>2311.56141848</v>
      </c>
      <c r="F19" s="82">
        <v>3947.3936753000066</v>
      </c>
      <c r="G19" s="82">
        <v>804.307209212</v>
      </c>
      <c r="H19" s="82"/>
      <c r="I19" s="82">
        <v>240.812057</v>
      </c>
      <c r="J19" s="82">
        <v>1924.0321787560001</v>
      </c>
      <c r="K19" s="82">
        <v>220.263121</v>
      </c>
      <c r="L19" s="82">
        <f t="shared" si="0"/>
        <v>16487.929434978007</v>
      </c>
      <c r="N19" s="12"/>
      <c r="O19" s="17"/>
      <c r="P19" s="8"/>
      <c r="Q19" s="17"/>
      <c r="R19" s="17"/>
      <c r="S19" s="17"/>
      <c r="T19" s="17"/>
      <c r="U19" s="17"/>
      <c r="V19" s="17"/>
    </row>
    <row r="20" spans="1:22" s="5" customFormat="1" ht="14.25" customHeight="1">
      <c r="A20" s="83" t="s">
        <v>64</v>
      </c>
      <c r="B20" s="82">
        <v>0.24995679999999998</v>
      </c>
      <c r="C20" s="82">
        <v>5.191675</v>
      </c>
      <c r="D20" s="82">
        <v>13.944192</v>
      </c>
      <c r="E20" s="82">
        <v>28.408823329999997</v>
      </c>
      <c r="F20" s="82">
        <v>50.10534045999991</v>
      </c>
      <c r="G20" s="82">
        <v>1126.057316404</v>
      </c>
      <c r="H20" s="82">
        <v>105.791</v>
      </c>
      <c r="I20" s="82">
        <v>146.270136</v>
      </c>
      <c r="J20" s="82">
        <v>20.922337418999998</v>
      </c>
      <c r="K20" s="82">
        <v>8.471459999999999</v>
      </c>
      <c r="L20" s="82">
        <f t="shared" si="0"/>
        <v>1505.412237413</v>
      </c>
      <c r="M20" s="17"/>
      <c r="N20" s="12"/>
      <c r="O20" s="17"/>
      <c r="P20" s="8"/>
      <c r="Q20" s="17"/>
      <c r="R20" s="17"/>
      <c r="S20" s="17"/>
      <c r="T20" s="17"/>
      <c r="U20" s="17"/>
      <c r="V20" s="17"/>
    </row>
    <row r="21" spans="1:22" s="5" customFormat="1" ht="14.25" customHeight="1">
      <c r="A21" s="47" t="s">
        <v>9</v>
      </c>
      <c r="B21" s="82">
        <v>2175.3957625700004</v>
      </c>
      <c r="C21" s="82">
        <v>83.949136</v>
      </c>
      <c r="D21" s="82">
        <v>1157.198288</v>
      </c>
      <c r="E21" s="82">
        <v>644.4101315300001</v>
      </c>
      <c r="F21" s="82">
        <v>13.737073519999997</v>
      </c>
      <c r="G21" s="82">
        <v>69.014309152</v>
      </c>
      <c r="H21" s="82">
        <v>36.973</v>
      </c>
      <c r="I21" s="82"/>
      <c r="J21" s="82">
        <v>154.78194077199998</v>
      </c>
      <c r="K21" s="82">
        <v>149.107113</v>
      </c>
      <c r="L21" s="82">
        <f t="shared" si="0"/>
        <v>4484.566754544001</v>
      </c>
      <c r="N21" s="12"/>
      <c r="O21" s="17"/>
      <c r="P21" s="8"/>
      <c r="Q21" s="17"/>
      <c r="R21" s="17"/>
      <c r="S21" s="17"/>
      <c r="T21" s="17"/>
      <c r="U21" s="17"/>
      <c r="V21" s="17"/>
    </row>
    <row r="22" spans="1:22" s="5" customFormat="1" ht="14.25" customHeight="1">
      <c r="A22" s="47" t="s">
        <v>10</v>
      </c>
      <c r="B22" s="82">
        <v>188.96275552</v>
      </c>
      <c r="C22" s="82">
        <v>669.49617</v>
      </c>
      <c r="D22" s="82">
        <v>1810.753838</v>
      </c>
      <c r="E22" s="82">
        <v>1109.6073608100003</v>
      </c>
      <c r="F22" s="82">
        <v>750.6517164299978</v>
      </c>
      <c r="G22" s="82">
        <v>785.0027849800001</v>
      </c>
      <c r="H22" s="82">
        <v>479.184</v>
      </c>
      <c r="I22" s="82">
        <v>13.741188</v>
      </c>
      <c r="J22" s="82"/>
      <c r="K22" s="82">
        <v>37.483029</v>
      </c>
      <c r="L22" s="82">
        <f t="shared" si="0"/>
        <v>5844.882842739998</v>
      </c>
      <c r="N22" s="12"/>
      <c r="O22" s="17"/>
      <c r="P22" s="8"/>
      <c r="Q22" s="17"/>
      <c r="R22" s="17"/>
      <c r="S22" s="17"/>
      <c r="T22" s="17"/>
      <c r="U22" s="17"/>
      <c r="V22" s="17"/>
    </row>
    <row r="23" spans="1:22" s="5" customFormat="1" ht="14.25" customHeight="1">
      <c r="A23" s="47" t="s">
        <v>11</v>
      </c>
      <c r="B23" s="82">
        <v>492.52398590999996</v>
      </c>
      <c r="C23" s="82">
        <v>67.13183000000001</v>
      </c>
      <c r="D23" s="82">
        <v>1160.165962</v>
      </c>
      <c r="E23" s="82">
        <v>140.96963042000004</v>
      </c>
      <c r="F23" s="82">
        <v>68.40654023999998</v>
      </c>
      <c r="G23" s="82">
        <v>51.968597923999994</v>
      </c>
      <c r="H23" s="82">
        <v>377.074</v>
      </c>
      <c r="I23" s="82">
        <v>145.48444800000001</v>
      </c>
      <c r="J23" s="82">
        <v>146.82365291899998</v>
      </c>
      <c r="K23" s="82"/>
      <c r="L23" s="82">
        <f t="shared" si="0"/>
        <v>2650.5486474130003</v>
      </c>
      <c r="N23" s="12"/>
      <c r="O23" s="17"/>
      <c r="P23" s="8"/>
      <c r="Q23" s="17"/>
      <c r="R23" s="17"/>
      <c r="S23" s="17"/>
      <c r="T23" s="17"/>
      <c r="U23" s="17"/>
      <c r="V23" s="17"/>
    </row>
    <row r="24" spans="1:22" s="5" customFormat="1" ht="14.25" customHeight="1">
      <c r="A24" s="47" t="s">
        <v>12</v>
      </c>
      <c r="B24" s="82">
        <v>8.47877068</v>
      </c>
      <c r="C24" s="82">
        <v>1.9767070000000002</v>
      </c>
      <c r="D24" s="82">
        <v>170.87665900000002</v>
      </c>
      <c r="E24" s="82">
        <v>32.50019584999999</v>
      </c>
      <c r="F24" s="82">
        <v>136.97024411000024</v>
      </c>
      <c r="G24" s="82">
        <v>8.766946026</v>
      </c>
      <c r="H24" s="82">
        <v>63.488</v>
      </c>
      <c r="I24" s="82">
        <v>0.236952</v>
      </c>
      <c r="J24" s="82">
        <v>6.822891028</v>
      </c>
      <c r="K24" s="82">
        <v>0.40519099999999997</v>
      </c>
      <c r="L24" s="82">
        <f t="shared" si="0"/>
        <v>430.52255669400023</v>
      </c>
      <c r="M24" s="17"/>
      <c r="N24" s="12"/>
      <c r="O24" s="17"/>
      <c r="P24" s="8"/>
      <c r="Q24" s="17"/>
      <c r="R24" s="17"/>
      <c r="S24" s="17"/>
      <c r="T24" s="17"/>
      <c r="U24" s="17"/>
      <c r="V24" s="17"/>
    </row>
    <row r="25" spans="1:16" s="6" customFormat="1" ht="15" customHeight="1">
      <c r="A25" s="55" t="s">
        <v>29</v>
      </c>
      <c r="B25" s="69">
        <f aca="true" t="shared" si="1" ref="B25:K25">SUM(B12:B24)</f>
        <v>23203.321716850005</v>
      </c>
      <c r="C25" s="69">
        <f t="shared" si="1"/>
        <v>4610.373326000001</v>
      </c>
      <c r="D25" s="69">
        <f t="shared" si="1"/>
        <v>27155.215242</v>
      </c>
      <c r="E25" s="69">
        <f t="shared" si="1"/>
        <v>17558.07061208</v>
      </c>
      <c r="F25" s="69">
        <f t="shared" si="1"/>
        <v>10398.24491189999</v>
      </c>
      <c r="G25" s="69">
        <f t="shared" si="1"/>
        <v>6844.836310937001</v>
      </c>
      <c r="H25" s="69">
        <f t="shared" si="1"/>
        <v>12089.194999999998</v>
      </c>
      <c r="I25" s="69">
        <f t="shared" si="1"/>
        <v>5090.136791000001</v>
      </c>
      <c r="J25" s="69">
        <f t="shared" si="1"/>
        <v>11234.811235325</v>
      </c>
      <c r="K25" s="69">
        <f t="shared" si="1"/>
        <v>3428.5065100000006</v>
      </c>
      <c r="L25" s="69">
        <f t="shared" si="0"/>
        <v>121612.711656092</v>
      </c>
      <c r="M25" s="25"/>
      <c r="N25" s="12"/>
      <c r="O25" s="24"/>
      <c r="P25" s="8"/>
    </row>
    <row r="26" spans="1:12" ht="9" customHeight="1">
      <c r="A26" s="39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5" ht="15">
      <c r="A27" s="65"/>
      <c r="B27" s="65" t="str">
        <f>+Exp!B27</f>
        <v>Enero-Diciembre 2017</v>
      </c>
      <c r="C27" s="65"/>
      <c r="D27" s="66"/>
      <c r="E27" s="66"/>
      <c r="F27" s="66"/>
      <c r="G27" s="109"/>
      <c r="H27" s="66"/>
      <c r="I27" s="66"/>
      <c r="J27" s="66"/>
      <c r="K27" s="66"/>
      <c r="L27" s="66"/>
      <c r="N27" s="32"/>
      <c r="O27" s="32"/>
    </row>
    <row r="28" spans="1:12" ht="9" customHeight="1">
      <c r="A28" s="67"/>
      <c r="B28" s="39"/>
      <c r="C28" s="39"/>
      <c r="D28" s="66"/>
      <c r="E28" s="66"/>
      <c r="F28" s="66"/>
      <c r="G28" s="109"/>
      <c r="H28" s="66"/>
      <c r="I28" s="66"/>
      <c r="J28" s="66"/>
      <c r="K28" s="66"/>
      <c r="L28" s="39"/>
    </row>
    <row r="29" spans="1:24" s="5" customFormat="1" ht="14.25" customHeight="1">
      <c r="A29" s="47" t="s">
        <v>1</v>
      </c>
      <c r="B29" s="82"/>
      <c r="C29" s="82">
        <v>1164.041423</v>
      </c>
      <c r="D29" s="82">
        <v>9435.192781</v>
      </c>
      <c r="E29" s="82">
        <v>2906.1411716999996</v>
      </c>
      <c r="F29" s="82">
        <v>551.3327553600014</v>
      </c>
      <c r="G29" s="82">
        <v>420.156533689</v>
      </c>
      <c r="H29" s="82">
        <v>822.692</v>
      </c>
      <c r="I29" s="82">
        <v>1220.449787</v>
      </c>
      <c r="J29" s="82">
        <v>1170.6390486399998</v>
      </c>
      <c r="K29" s="82">
        <v>1063.937426</v>
      </c>
      <c r="L29" s="82">
        <f aca="true" t="shared" si="2" ref="L29:L42">SUM(B29:K29)</f>
        <v>18754.582926389005</v>
      </c>
      <c r="N29" s="12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s="5" customFormat="1" ht="14.25" customHeight="1">
      <c r="A30" s="47" t="s">
        <v>2</v>
      </c>
      <c r="B30" s="82">
        <v>1248.6607052699999</v>
      </c>
      <c r="C30" s="82"/>
      <c r="D30" s="82">
        <v>1285.108569</v>
      </c>
      <c r="E30" s="82">
        <v>115.17</v>
      </c>
      <c r="F30" s="82">
        <v>353.30899619999985</v>
      </c>
      <c r="G30" s="82">
        <v>228.36330462199996</v>
      </c>
      <c r="H30" s="82">
        <v>25.298</v>
      </c>
      <c r="I30" s="82">
        <v>55.112162</v>
      </c>
      <c r="J30" s="82">
        <v>398.984584774</v>
      </c>
      <c r="K30" s="82">
        <v>11.745458000000001</v>
      </c>
      <c r="L30" s="82">
        <f t="shared" si="2"/>
        <v>3721.751779865999</v>
      </c>
      <c r="M30" s="2"/>
      <c r="N30" s="12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s="5" customFormat="1" ht="14.25" customHeight="1">
      <c r="A31" s="47" t="s">
        <v>3</v>
      </c>
      <c r="B31" s="82">
        <v>17988.26948489</v>
      </c>
      <c r="C31" s="82">
        <v>1559.9551529999999</v>
      </c>
      <c r="D31" s="82"/>
      <c r="E31" s="82">
        <v>5649.84511985001</v>
      </c>
      <c r="F31" s="82">
        <v>2286.0127059499996</v>
      </c>
      <c r="G31" s="82">
        <v>876.308632336</v>
      </c>
      <c r="H31" s="82">
        <v>5440.394</v>
      </c>
      <c r="I31" s="82">
        <v>2731.071543</v>
      </c>
      <c r="J31" s="82">
        <v>2452.728731371</v>
      </c>
      <c r="K31" s="82">
        <v>1646.493007</v>
      </c>
      <c r="L31" s="82">
        <f t="shared" si="2"/>
        <v>40631.078377397</v>
      </c>
      <c r="M31"/>
      <c r="N31" s="12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s="5" customFormat="1" ht="14.25" customHeight="1">
      <c r="A32" s="47" t="s">
        <v>4</v>
      </c>
      <c r="B32" s="82">
        <v>855.89538515</v>
      </c>
      <c r="C32" s="82">
        <v>357.297785</v>
      </c>
      <c r="D32" s="82">
        <v>3452.615044</v>
      </c>
      <c r="E32" s="82"/>
      <c r="F32" s="82">
        <v>695.2622135200019</v>
      </c>
      <c r="G32" s="82">
        <v>492.89547992699994</v>
      </c>
      <c r="H32" s="82">
        <v>1536.641</v>
      </c>
      <c r="I32" s="82">
        <v>151.909208</v>
      </c>
      <c r="J32" s="82">
        <v>1200.674780453</v>
      </c>
      <c r="K32" s="82">
        <v>118.30250500000001</v>
      </c>
      <c r="L32" s="82">
        <f t="shared" si="2"/>
        <v>8861.49340105</v>
      </c>
      <c r="M32"/>
      <c r="N32" s="12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s="5" customFormat="1" ht="14.25" customHeight="1">
      <c r="A33" s="51" t="s">
        <v>5</v>
      </c>
      <c r="B33" s="82">
        <v>232.98805821999997</v>
      </c>
      <c r="C33" s="82">
        <v>225.294532</v>
      </c>
      <c r="D33" s="82">
        <v>1442.470976</v>
      </c>
      <c r="E33" s="82">
        <v>1168.0815352800014</v>
      </c>
      <c r="F33" s="82"/>
      <c r="G33" s="82">
        <v>1603.068155309</v>
      </c>
      <c r="H33" s="82">
        <v>1674.323</v>
      </c>
      <c r="I33" s="82">
        <v>27.218266</v>
      </c>
      <c r="J33" s="82">
        <v>1482.45776278</v>
      </c>
      <c r="K33" s="82">
        <v>33.07707</v>
      </c>
      <c r="L33" s="82">
        <f t="shared" si="2"/>
        <v>7888.979355589002</v>
      </c>
      <c r="M33" s="2"/>
      <c r="N33" s="12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s="5" customFormat="1" ht="14.25" customHeight="1">
      <c r="A34" s="47" t="s">
        <v>7</v>
      </c>
      <c r="B34" s="82">
        <v>5.997544390000001</v>
      </c>
      <c r="C34" s="82">
        <v>2.040466</v>
      </c>
      <c r="D34" s="82">
        <v>19.741401000000003</v>
      </c>
      <c r="E34" s="82">
        <v>3.7</v>
      </c>
      <c r="F34" s="82">
        <v>8.0230019</v>
      </c>
      <c r="G34" s="82">
        <v>4.3677367359999995</v>
      </c>
      <c r="H34" s="82">
        <v>8.696</v>
      </c>
      <c r="I34" s="82">
        <v>0.64975</v>
      </c>
      <c r="J34" s="82">
        <v>28.796135755999995</v>
      </c>
      <c r="K34" s="82">
        <v>0.269221</v>
      </c>
      <c r="L34" s="82">
        <f t="shared" si="2"/>
        <v>82.281256782</v>
      </c>
      <c r="M34" s="17"/>
      <c r="N34" s="12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s="5" customFormat="1" ht="14.25" customHeight="1">
      <c r="A35" s="47" t="s">
        <v>16</v>
      </c>
      <c r="B35" s="82">
        <v>323.4262406</v>
      </c>
      <c r="C35" s="82">
        <v>49.108368</v>
      </c>
      <c r="D35" s="82">
        <v>131.335004</v>
      </c>
      <c r="E35" s="82">
        <v>1470.8581600799976</v>
      </c>
      <c r="F35" s="82">
        <v>715.3854877599989</v>
      </c>
      <c r="G35" s="82"/>
      <c r="H35" s="82">
        <v>138.319</v>
      </c>
      <c r="I35" s="82">
        <v>6.275868999999999</v>
      </c>
      <c r="J35" s="82">
        <v>1569.426879677</v>
      </c>
      <c r="K35" s="82">
        <v>31.188218</v>
      </c>
      <c r="L35" s="82">
        <f t="shared" si="2"/>
        <v>4435.323227116996</v>
      </c>
      <c r="M35"/>
      <c r="N35" s="12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s="5" customFormat="1" ht="14.25" customHeight="1">
      <c r="A36" s="47" t="s">
        <v>8</v>
      </c>
      <c r="B36" s="82">
        <v>2081.32040848</v>
      </c>
      <c r="C36" s="82">
        <v>283.291468</v>
      </c>
      <c r="D36" s="82">
        <v>4238.052127999999</v>
      </c>
      <c r="E36" s="82">
        <v>2031.0264967299966</v>
      </c>
      <c r="F36" s="82">
        <v>3436.894683649994</v>
      </c>
      <c r="G36" s="82">
        <v>741.330851501</v>
      </c>
      <c r="H36" s="82"/>
      <c r="I36" s="82">
        <v>173.360897</v>
      </c>
      <c r="J36" s="82">
        <v>1773.963859284</v>
      </c>
      <c r="K36" s="82">
        <v>219.63083600000002</v>
      </c>
      <c r="L36" s="82">
        <f t="shared" si="2"/>
        <v>14978.87162864499</v>
      </c>
      <c r="M36"/>
      <c r="N36" s="12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s="5" customFormat="1" ht="14.25" customHeight="1">
      <c r="A37" s="83" t="s">
        <v>64</v>
      </c>
      <c r="B37" s="82">
        <v>0.18941268</v>
      </c>
      <c r="C37" s="82">
        <v>3.8855340000000003</v>
      </c>
      <c r="D37" s="82">
        <v>10.002623999999999</v>
      </c>
      <c r="E37" s="82">
        <v>22.99337391000004</v>
      </c>
      <c r="F37" s="82">
        <v>51.39711123000007</v>
      </c>
      <c r="G37" s="82">
        <v>892.2550892920001</v>
      </c>
      <c r="H37" s="82">
        <v>110.251</v>
      </c>
      <c r="I37" s="82">
        <v>89.066584</v>
      </c>
      <c r="J37" s="82">
        <v>44.062108107</v>
      </c>
      <c r="K37" s="82">
        <v>2.6101889999999996</v>
      </c>
      <c r="L37" s="82">
        <f t="shared" si="2"/>
        <v>1226.7130262190003</v>
      </c>
      <c r="M37" s="17"/>
      <c r="N37" s="12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s="5" customFormat="1" ht="14.25" customHeight="1">
      <c r="A38" s="47" t="s">
        <v>9</v>
      </c>
      <c r="B38" s="82">
        <v>1105.0876703899999</v>
      </c>
      <c r="C38" s="82">
        <v>52.141453999999996</v>
      </c>
      <c r="D38" s="82">
        <v>1133.253422</v>
      </c>
      <c r="E38" s="82">
        <v>635.6822407700009</v>
      </c>
      <c r="F38" s="82">
        <v>11.448193080000001</v>
      </c>
      <c r="G38" s="82">
        <v>80.272796351</v>
      </c>
      <c r="H38" s="82">
        <v>81.236</v>
      </c>
      <c r="I38" s="82"/>
      <c r="J38" s="82">
        <v>142.828121331</v>
      </c>
      <c r="K38" s="82">
        <v>109.00962200000001</v>
      </c>
      <c r="L38" s="82">
        <f t="shared" si="2"/>
        <v>3350.9595199220007</v>
      </c>
      <c r="M38" s="2"/>
      <c r="N38" s="12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s="5" customFormat="1" ht="14.25" customHeight="1">
      <c r="A39" s="47" t="s">
        <v>10</v>
      </c>
      <c r="B39" s="82">
        <v>158.94727447</v>
      </c>
      <c r="C39" s="82">
        <v>609.721646</v>
      </c>
      <c r="D39" s="82">
        <v>1617.8269169999999</v>
      </c>
      <c r="E39" s="82">
        <v>883.5702965799998</v>
      </c>
      <c r="F39" s="82">
        <v>662.5910456799987</v>
      </c>
      <c r="G39" s="82">
        <v>759.209677103</v>
      </c>
      <c r="H39" s="82">
        <v>513.575</v>
      </c>
      <c r="I39" s="82">
        <v>11.43374</v>
      </c>
      <c r="J39" s="82"/>
      <c r="K39" s="82">
        <v>36.982177</v>
      </c>
      <c r="L39" s="82">
        <f t="shared" si="2"/>
        <v>5253.857773832999</v>
      </c>
      <c r="M39"/>
      <c r="N39" s="12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5" customFormat="1" ht="14.25" customHeight="1">
      <c r="A40" s="47" t="s">
        <v>11</v>
      </c>
      <c r="B40" s="82">
        <v>529.12135336</v>
      </c>
      <c r="C40" s="82">
        <v>45.658764000000005</v>
      </c>
      <c r="D40" s="82">
        <v>1323.900791</v>
      </c>
      <c r="E40" s="82">
        <v>133.98231331999983</v>
      </c>
      <c r="F40" s="82">
        <v>64.82782963999993</v>
      </c>
      <c r="G40" s="82">
        <v>53.799544096999995</v>
      </c>
      <c r="H40" s="82">
        <v>369.489</v>
      </c>
      <c r="I40" s="82">
        <v>112.931861</v>
      </c>
      <c r="J40" s="82">
        <v>192.356709349</v>
      </c>
      <c r="K40" s="82"/>
      <c r="L40" s="82">
        <f t="shared" si="2"/>
        <v>2826.0681657659998</v>
      </c>
      <c r="M40"/>
      <c r="N40" s="12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5" customFormat="1" ht="14.25" customHeight="1">
      <c r="A41" s="47" t="s">
        <v>12</v>
      </c>
      <c r="B41" s="82">
        <v>15.612667990000002</v>
      </c>
      <c r="C41" s="82">
        <v>6.138618</v>
      </c>
      <c r="D41" s="82">
        <v>391.69496100000003</v>
      </c>
      <c r="E41" s="82">
        <v>62.74</v>
      </c>
      <c r="F41" s="82">
        <v>219.8137940300002</v>
      </c>
      <c r="G41" s="82">
        <v>17.628082213000003</v>
      </c>
      <c r="H41" s="82">
        <v>117.959</v>
      </c>
      <c r="I41" s="82">
        <v>4.546931</v>
      </c>
      <c r="J41" s="82">
        <v>22.878549308</v>
      </c>
      <c r="K41" s="82">
        <v>11.106729999999999</v>
      </c>
      <c r="L41" s="82">
        <f t="shared" si="2"/>
        <v>870.1193335410002</v>
      </c>
      <c r="M41" s="17"/>
      <c r="N41" s="12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15" s="7" customFormat="1" ht="15" customHeight="1">
      <c r="A42" s="55" t="s">
        <v>29</v>
      </c>
      <c r="B42" s="69">
        <f aca="true" t="shared" si="3" ref="B42:J42">SUM(B29:B41)</f>
        <v>24545.516205889995</v>
      </c>
      <c r="C42" s="69">
        <f t="shared" si="3"/>
        <v>4358.5752109999985</v>
      </c>
      <c r="D42" s="69">
        <f t="shared" si="3"/>
        <v>24481.194618</v>
      </c>
      <c r="E42" s="69">
        <f>SUM(E29:E41)</f>
        <v>15083.790708220005</v>
      </c>
      <c r="F42" s="69">
        <f t="shared" si="3"/>
        <v>9056.297817999995</v>
      </c>
      <c r="G42" s="69">
        <f t="shared" si="3"/>
        <v>6169.655883175999</v>
      </c>
      <c r="H42" s="69">
        <f t="shared" si="3"/>
        <v>10838.873000000001</v>
      </c>
      <c r="I42" s="69">
        <f t="shared" si="3"/>
        <v>4584.0265979999995</v>
      </c>
      <c r="J42" s="69">
        <f t="shared" si="3"/>
        <v>10479.79727083</v>
      </c>
      <c r="K42" s="69">
        <f>SUM(K29:K41)</f>
        <v>3284.3524589999993</v>
      </c>
      <c r="L42" s="69">
        <f t="shared" si="2"/>
        <v>112882.07977211602</v>
      </c>
      <c r="M42" s="10"/>
      <c r="N42" s="12"/>
      <c r="O42" s="24"/>
    </row>
    <row r="43" spans="1:12" ht="9" customHeight="1">
      <c r="A43" s="39"/>
      <c r="B43" s="39"/>
      <c r="C43" s="39"/>
      <c r="D43" s="39"/>
      <c r="E43" s="39"/>
      <c r="F43" s="39"/>
      <c r="G43" s="75"/>
      <c r="H43" s="39"/>
      <c r="I43" s="39"/>
      <c r="J43" s="39"/>
      <c r="K43" s="39"/>
      <c r="L43" s="39"/>
    </row>
    <row r="44" spans="1:15" ht="15">
      <c r="A44" s="65"/>
      <c r="B44" s="65" t="str">
        <f>+Exp!B44</f>
        <v>Crecimiento 2018/2017</v>
      </c>
      <c r="C44" s="65"/>
      <c r="D44" s="66"/>
      <c r="E44" s="66"/>
      <c r="F44" s="66"/>
      <c r="G44" s="109"/>
      <c r="H44" s="66"/>
      <c r="I44" s="66"/>
      <c r="J44" s="66"/>
      <c r="K44" s="66"/>
      <c r="L44" s="66"/>
      <c r="N44" s="32"/>
      <c r="O44" s="32"/>
    </row>
    <row r="45" spans="1:12" ht="9" customHeight="1">
      <c r="A45" s="67"/>
      <c r="B45" s="39"/>
      <c r="C45" s="39"/>
      <c r="D45" s="66"/>
      <c r="E45" s="66"/>
      <c r="F45" s="66"/>
      <c r="G45" s="109"/>
      <c r="H45" s="66"/>
      <c r="I45" s="66"/>
      <c r="J45" s="66"/>
      <c r="K45" s="66"/>
      <c r="L45" s="39"/>
    </row>
    <row r="46" spans="1:13" s="5" customFormat="1" ht="14.25" customHeight="1">
      <c r="A46" s="47" t="s">
        <v>1</v>
      </c>
      <c r="B46" s="70"/>
      <c r="C46" s="70">
        <f aca="true" t="shared" si="4" ref="C46:L46">+(C12/C29-1)*100</f>
        <v>-0.4105556645641717</v>
      </c>
      <c r="D46" s="70">
        <f t="shared" si="4"/>
        <v>17.125987772649843</v>
      </c>
      <c r="E46" s="70">
        <f t="shared" si="4"/>
        <v>15.938059667935933</v>
      </c>
      <c r="F46" s="70">
        <f t="shared" si="4"/>
        <v>32.78296396011848</v>
      </c>
      <c r="G46" s="110">
        <f t="shared" si="4"/>
        <v>6.322768277754265</v>
      </c>
      <c r="H46" s="70">
        <f t="shared" si="4"/>
        <v>1.2119967132292464</v>
      </c>
      <c r="I46" s="70">
        <f aca="true" t="shared" si="5" ref="I46:I54">+(I12/I29-1)*100</f>
        <v>9.011288638948312</v>
      </c>
      <c r="J46" s="70">
        <f t="shared" si="4"/>
        <v>4.514298137021355</v>
      </c>
      <c r="K46" s="70">
        <f t="shared" si="4"/>
        <v>3.6186407263391285</v>
      </c>
      <c r="L46" s="70">
        <f t="shared" si="4"/>
        <v>13.292098539580621</v>
      </c>
      <c r="M46" s="17"/>
    </row>
    <row r="47" spans="1:13" s="5" customFormat="1" ht="14.25" customHeight="1">
      <c r="A47" s="47" t="s">
        <v>2</v>
      </c>
      <c r="B47" s="70">
        <f aca="true" t="shared" si="6" ref="B47:B59">+(B13/B30-1)*100</f>
        <v>15.446228730189393</v>
      </c>
      <c r="C47" s="70"/>
      <c r="D47" s="70">
        <f>+(D13/D30-1)*100</f>
        <v>27.341997359290815</v>
      </c>
      <c r="E47" s="70">
        <f>+(E13/E30-1)*100</f>
        <v>6.278885343405394</v>
      </c>
      <c r="F47" s="70">
        <f>+(F13/F30-1)*100</f>
        <v>-6.475932876344803</v>
      </c>
      <c r="G47" s="110">
        <f>+(G13/G30-1)*100</f>
        <v>10.881146755224446</v>
      </c>
      <c r="H47" s="70">
        <f>+(H13/H30-1)*100</f>
        <v>25.073128310538383</v>
      </c>
      <c r="I47" s="70">
        <f t="shared" si="5"/>
        <v>3.1964360244114642</v>
      </c>
      <c r="J47" s="70">
        <f aca="true" t="shared" si="7" ref="J47:K55">+(J13/J30-1)*100</f>
        <v>16.51219589281063</v>
      </c>
      <c r="K47" s="70">
        <f t="shared" si="7"/>
        <v>0.18536527055819096</v>
      </c>
      <c r="L47" s="70">
        <f aca="true" t="shared" si="8" ref="L47:L59">+(L13/L30-1)*100</f>
        <v>16.85907000395368</v>
      </c>
      <c r="M47" s="17"/>
    </row>
    <row r="48" spans="1:14" s="5" customFormat="1" ht="14.25" customHeight="1">
      <c r="A48" s="47" t="s">
        <v>3</v>
      </c>
      <c r="B48" s="70">
        <f t="shared" si="6"/>
        <v>-12.754705719064507</v>
      </c>
      <c r="C48" s="70">
        <f aca="true" t="shared" si="9" ref="C48:C59">+(C14/C31-1)*100</f>
        <v>3.1653095863070746</v>
      </c>
      <c r="D48" s="70"/>
      <c r="E48" s="70">
        <f>+(E14/E31-1)*100</f>
        <v>19.5947387191276</v>
      </c>
      <c r="F48" s="70">
        <f>+(F14/F31-1)*100</f>
        <v>23.717802338052717</v>
      </c>
      <c r="G48" s="110">
        <f>+(G14/G31-1)*100</f>
        <v>11.992489876409795</v>
      </c>
      <c r="H48" s="70">
        <f>+(H14/H31-1)*100</f>
        <v>19.674843402885898</v>
      </c>
      <c r="I48" s="70">
        <f t="shared" si="5"/>
        <v>9.03455226694514</v>
      </c>
      <c r="J48" s="70">
        <f t="shared" si="7"/>
        <v>-1.5628498312804773</v>
      </c>
      <c r="K48" s="70">
        <f t="shared" si="7"/>
        <v>-0.35401668729952984</v>
      </c>
      <c r="L48" s="70">
        <f t="shared" si="8"/>
        <v>1.9254963243954037</v>
      </c>
      <c r="M48" s="17"/>
      <c r="N48" s="17"/>
    </row>
    <row r="49" spans="1:12" s="5" customFormat="1" ht="14.25" customHeight="1">
      <c r="A49" s="47" t="s">
        <v>4</v>
      </c>
      <c r="B49" s="70">
        <f t="shared" si="6"/>
        <v>-17.10378017219294</v>
      </c>
      <c r="C49" s="70">
        <f t="shared" si="9"/>
        <v>39.51960687357747</v>
      </c>
      <c r="D49" s="70">
        <f aca="true" t="shared" si="10" ref="D49:D59">+(D15/D32-1)*100</f>
        <v>-2.0513676763090793</v>
      </c>
      <c r="E49" s="70"/>
      <c r="F49" s="70">
        <f>+(F15/F32-1)*100</f>
        <v>4.435142395252556</v>
      </c>
      <c r="G49" s="110">
        <f>+(G15/G32-1)*100</f>
        <v>1.9736449296392067</v>
      </c>
      <c r="H49" s="70">
        <f>+(H15/H32-1)*100</f>
        <v>8.531205401912345</v>
      </c>
      <c r="I49" s="70">
        <f t="shared" si="5"/>
        <v>-6.444675822416235</v>
      </c>
      <c r="J49" s="70">
        <f t="shared" si="7"/>
        <v>13.83076570720898</v>
      </c>
      <c r="K49" s="70">
        <f t="shared" si="7"/>
        <v>-9.661721026110149</v>
      </c>
      <c r="L49" s="70">
        <f t="shared" si="8"/>
        <v>2.713838994897899</v>
      </c>
    </row>
    <row r="50" spans="1:14" s="5" customFormat="1" ht="14.25" customHeight="1">
      <c r="A50" s="51" t="s">
        <v>5</v>
      </c>
      <c r="B50" s="70">
        <f t="shared" si="6"/>
        <v>24.876255076246135</v>
      </c>
      <c r="C50" s="70">
        <f t="shared" si="9"/>
        <v>-7.920759479417805</v>
      </c>
      <c r="D50" s="70">
        <f t="shared" si="10"/>
        <v>19.069369060220186</v>
      </c>
      <c r="E50" s="70">
        <f aca="true" t="shared" si="11" ref="E50:E59">+(E16/E33-1)*100</f>
        <v>20.05069459161135</v>
      </c>
      <c r="F50" s="70"/>
      <c r="G50" s="110">
        <f>+(G16/G33-1)*100</f>
        <v>12.86139655417573</v>
      </c>
      <c r="H50" s="70">
        <f>+(H16/H33-1)*100</f>
        <v>5.794222500676383</v>
      </c>
      <c r="I50" s="70">
        <f t="shared" si="5"/>
        <v>1.320414753827448</v>
      </c>
      <c r="J50" s="70">
        <f t="shared" si="7"/>
        <v>29.653871640404937</v>
      </c>
      <c r="K50" s="70">
        <f t="shared" si="7"/>
        <v>261.7226888596844</v>
      </c>
      <c r="L50" s="70">
        <f t="shared" si="8"/>
        <v>17.481588483166078</v>
      </c>
      <c r="N50" s="85"/>
    </row>
    <row r="51" spans="1:12" s="5" customFormat="1" ht="14.25" customHeight="1">
      <c r="A51" s="47" t="s">
        <v>7</v>
      </c>
      <c r="B51" s="70">
        <f t="shared" si="6"/>
        <v>-6.949026849970519</v>
      </c>
      <c r="C51" s="70">
        <f t="shared" si="9"/>
        <v>81.67350007302252</v>
      </c>
      <c r="D51" s="70">
        <f t="shared" si="10"/>
        <v>70.94957445016186</v>
      </c>
      <c r="E51" s="70">
        <f t="shared" si="11"/>
        <v>-5.1904910810810945</v>
      </c>
      <c r="F51" s="70">
        <f aca="true" t="shared" si="12" ref="F51:F59">+(F17/F34-1)*100</f>
        <v>-72.10299663521207</v>
      </c>
      <c r="G51" s="110">
        <f>+(G17/G34-1)*100</f>
        <v>49.20285390112858</v>
      </c>
      <c r="H51" s="70">
        <f>+(H17/H34-1)*100</f>
        <v>139.8689052437903</v>
      </c>
      <c r="I51" s="70">
        <f t="shared" si="5"/>
        <v>-13.353443632166229</v>
      </c>
      <c r="J51" s="103">
        <f t="shared" si="7"/>
        <v>-96.30042021948023</v>
      </c>
      <c r="K51" s="70">
        <f t="shared" si="7"/>
        <v>44.70193632740387</v>
      </c>
      <c r="L51" s="70">
        <f t="shared" si="8"/>
        <v>-4.990018025463849</v>
      </c>
    </row>
    <row r="52" spans="1:12" s="5" customFormat="1" ht="14.25" customHeight="1">
      <c r="A52" s="47" t="s">
        <v>16</v>
      </c>
      <c r="B52" s="70">
        <f t="shared" si="6"/>
        <v>-1.3104402821915162</v>
      </c>
      <c r="C52" s="70">
        <f t="shared" si="9"/>
        <v>4.249915207933608</v>
      </c>
      <c r="D52" s="70">
        <f t="shared" si="10"/>
        <v>-14.483607888724015</v>
      </c>
      <c r="E52" s="70">
        <f t="shared" si="11"/>
        <v>11.239313258527318</v>
      </c>
      <c r="F52" s="70">
        <f t="shared" si="12"/>
        <v>13.496077056624301</v>
      </c>
      <c r="G52" s="110"/>
      <c r="H52" s="70">
        <f>+(H18/H35-1)*100</f>
        <v>38.568815564022316</v>
      </c>
      <c r="I52" s="70">
        <f t="shared" si="5"/>
        <v>30.958055370499295</v>
      </c>
      <c r="J52" s="70">
        <f t="shared" si="7"/>
        <v>1.2353354551943196</v>
      </c>
      <c r="K52" s="70">
        <f t="shared" si="7"/>
        <v>-0.6084990171609128</v>
      </c>
      <c r="L52" s="70">
        <f t="shared" si="8"/>
        <v>7.106107485042723</v>
      </c>
    </row>
    <row r="53" spans="1:12" s="5" customFormat="1" ht="14.25" customHeight="1">
      <c r="A53" s="47" t="s">
        <v>8</v>
      </c>
      <c r="B53" s="70">
        <f t="shared" si="6"/>
        <v>-9.814954603706926</v>
      </c>
      <c r="C53" s="70">
        <f t="shared" si="9"/>
        <v>-10.628977008230967</v>
      </c>
      <c r="D53" s="70">
        <f t="shared" si="10"/>
        <v>15.839526950717131</v>
      </c>
      <c r="E53" s="70">
        <f t="shared" si="11"/>
        <v>13.812469812760785</v>
      </c>
      <c r="F53" s="70">
        <f t="shared" si="12"/>
        <v>14.853495339224686</v>
      </c>
      <c r="G53" s="110">
        <f aca="true" t="shared" si="13" ref="G53:H59">+(G19/G36-1)*100</f>
        <v>8.495040720818437</v>
      </c>
      <c r="H53" s="70"/>
      <c r="I53" s="70">
        <f t="shared" si="5"/>
        <v>38.907943583148395</v>
      </c>
      <c r="J53" s="70">
        <f t="shared" si="7"/>
        <v>8.45949136374009</v>
      </c>
      <c r="K53" s="70">
        <f t="shared" si="7"/>
        <v>0.28788534957813194</v>
      </c>
      <c r="L53" s="70">
        <f t="shared" si="8"/>
        <v>10.074576001086456</v>
      </c>
    </row>
    <row r="54" spans="1:12" s="5" customFormat="1" ht="14.25" customHeight="1">
      <c r="A54" s="83" t="s">
        <v>64</v>
      </c>
      <c r="B54" s="70">
        <f t="shared" si="6"/>
        <v>31.964132496303833</v>
      </c>
      <c r="C54" s="70">
        <f t="shared" si="9"/>
        <v>33.615482453634414</v>
      </c>
      <c r="D54" s="70">
        <f t="shared" si="10"/>
        <v>39.40534003877383</v>
      </c>
      <c r="E54" s="70">
        <f t="shared" si="11"/>
        <v>23.552217439671708</v>
      </c>
      <c r="F54" s="70">
        <f t="shared" si="12"/>
        <v>-2.513313956925589</v>
      </c>
      <c r="G54" s="110">
        <f t="shared" si="13"/>
        <v>26.203518468863063</v>
      </c>
      <c r="H54" s="70">
        <f t="shared" si="13"/>
        <v>-4.04531478172534</v>
      </c>
      <c r="I54" s="70">
        <f t="shared" si="5"/>
        <v>64.22560452077066</v>
      </c>
      <c r="J54" s="70">
        <f t="shared" si="7"/>
        <v>-52.51625871328627</v>
      </c>
      <c r="K54" s="70">
        <f t="shared" si="7"/>
        <v>224.55350934357625</v>
      </c>
      <c r="L54" s="70">
        <f t="shared" si="8"/>
        <v>22.71918576205325</v>
      </c>
    </row>
    <row r="55" spans="1:12" s="5" customFormat="1" ht="14.25" customHeight="1">
      <c r="A55" s="47" t="s">
        <v>9</v>
      </c>
      <c r="B55" s="70">
        <f t="shared" si="6"/>
        <v>96.8527765586485</v>
      </c>
      <c r="C55" s="70">
        <f t="shared" si="9"/>
        <v>61.00267552953164</v>
      </c>
      <c r="D55" s="70">
        <f t="shared" si="10"/>
        <v>2.112931276901975</v>
      </c>
      <c r="E55" s="70">
        <f t="shared" si="11"/>
        <v>1.3729958460735103</v>
      </c>
      <c r="F55" s="70">
        <f t="shared" si="12"/>
        <v>19.993377330424945</v>
      </c>
      <c r="G55" s="110">
        <f t="shared" si="13"/>
        <v>-14.025283422009194</v>
      </c>
      <c r="H55" s="70">
        <f>+(H21/H38-1)*100</f>
        <v>-54.48692697818702</v>
      </c>
      <c r="I55" s="70"/>
      <c r="J55" s="70">
        <f t="shared" si="7"/>
        <v>8.369373852714457</v>
      </c>
      <c r="K55" s="70">
        <f t="shared" si="7"/>
        <v>36.78344192405327</v>
      </c>
      <c r="L55" s="70">
        <f t="shared" si="8"/>
        <v>33.82933240113826</v>
      </c>
    </row>
    <row r="56" spans="1:12" s="5" customFormat="1" ht="14.25" customHeight="1">
      <c r="A56" s="47" t="s">
        <v>10</v>
      </c>
      <c r="B56" s="70">
        <f t="shared" si="6"/>
        <v>18.883923080835952</v>
      </c>
      <c r="C56" s="70">
        <f t="shared" si="9"/>
        <v>9.80357584352516</v>
      </c>
      <c r="D56" s="70">
        <f t="shared" si="10"/>
        <v>11.925065590931826</v>
      </c>
      <c r="E56" s="70">
        <f t="shared" si="11"/>
        <v>25.58223891238911</v>
      </c>
      <c r="F56" s="70">
        <f t="shared" si="12"/>
        <v>13.290350258148287</v>
      </c>
      <c r="G56" s="110">
        <f t="shared" si="13"/>
        <v>3.3973628965612956</v>
      </c>
      <c r="H56" s="70">
        <f>+(H22/H39-1)*100</f>
        <v>-6.696392931898942</v>
      </c>
      <c r="I56" s="70">
        <f>+(I22/I39-1)*100</f>
        <v>20.181043123247512</v>
      </c>
      <c r="J56" s="70"/>
      <c r="K56" s="70">
        <f>+(K22/K39-1)*100</f>
        <v>1.3543064271202887</v>
      </c>
      <c r="L56" s="70">
        <f t="shared" si="8"/>
        <v>11.249354176479942</v>
      </c>
    </row>
    <row r="57" spans="1:12" s="5" customFormat="1" ht="14.25" customHeight="1">
      <c r="A57" s="47" t="s">
        <v>11</v>
      </c>
      <c r="B57" s="70">
        <f t="shared" si="6"/>
        <v>-6.91663022435235</v>
      </c>
      <c r="C57" s="70">
        <f t="shared" si="9"/>
        <v>47.02945090673063</v>
      </c>
      <c r="D57" s="70">
        <f t="shared" si="10"/>
        <v>-12.367605647876678</v>
      </c>
      <c r="E57" s="70">
        <f t="shared" si="11"/>
        <v>5.215104088635858</v>
      </c>
      <c r="F57" s="70">
        <f t="shared" si="12"/>
        <v>5.520330728135203</v>
      </c>
      <c r="G57" s="110">
        <f t="shared" si="13"/>
        <v>-3.4032745141832854</v>
      </c>
      <c r="H57" s="70">
        <f>+(H23/H40-1)*100</f>
        <v>2.0528351317630644</v>
      </c>
      <c r="I57" s="70">
        <f>+(I23/I40-1)*100</f>
        <v>28.824980578333005</v>
      </c>
      <c r="J57" s="70">
        <f>+(J23/J40-1)*100</f>
        <v>-23.671155835478388</v>
      </c>
      <c r="K57" s="70"/>
      <c r="L57" s="70">
        <f t="shared" si="8"/>
        <v>-6.210731944798131</v>
      </c>
    </row>
    <row r="58" spans="1:12" s="5" customFormat="1" ht="14.25" customHeight="1">
      <c r="A58" s="47" t="s">
        <v>12</v>
      </c>
      <c r="B58" s="70">
        <f t="shared" si="6"/>
        <v>-45.69300592678523</v>
      </c>
      <c r="C58" s="70">
        <f t="shared" si="9"/>
        <v>-67.79882703240371</v>
      </c>
      <c r="D58" s="70">
        <f t="shared" si="10"/>
        <v>-56.37506835325359</v>
      </c>
      <c r="E58" s="70">
        <f t="shared" si="11"/>
        <v>-48.198604000637566</v>
      </c>
      <c r="F58" s="70">
        <f t="shared" si="12"/>
        <v>-37.68805787897618</v>
      </c>
      <c r="G58" s="110">
        <f t="shared" si="13"/>
        <v>-50.26715941037121</v>
      </c>
      <c r="H58" s="70">
        <f>+(H24/H41-1)*100</f>
        <v>-46.177909273561156</v>
      </c>
      <c r="I58" s="70">
        <f>+(I24/I41-1)*100</f>
        <v>-94.78874871864122</v>
      </c>
      <c r="J58" s="70">
        <f>+(J24/J41-1)*100</f>
        <v>-70.17778122140716</v>
      </c>
      <c r="K58" s="70">
        <f>+(K24/K41-1)*100</f>
        <v>-96.35184253151017</v>
      </c>
      <c r="L58" s="70">
        <f t="shared" si="8"/>
        <v>-50.521435382665935</v>
      </c>
    </row>
    <row r="59" spans="1:12" s="7" customFormat="1" ht="15" customHeight="1">
      <c r="A59" s="55" t="s">
        <v>29</v>
      </c>
      <c r="B59" s="71">
        <f t="shared" si="6"/>
        <v>-5.468186033577549</v>
      </c>
      <c r="C59" s="71">
        <f t="shared" si="9"/>
        <v>5.777073993458326</v>
      </c>
      <c r="D59" s="71">
        <f t="shared" si="10"/>
        <v>10.92275383503507</v>
      </c>
      <c r="E59" s="71">
        <f t="shared" si="11"/>
        <v>16.403568252320145</v>
      </c>
      <c r="F59" s="71">
        <f t="shared" si="12"/>
        <v>14.817833080011855</v>
      </c>
      <c r="G59" s="71">
        <f t="shared" si="13"/>
        <v>10.943567040783385</v>
      </c>
      <c r="H59" s="71">
        <f>+(H25/H42-1)*100</f>
        <v>11.535535105909966</v>
      </c>
      <c r="I59" s="71">
        <f>+(I25/I42-1)*100</f>
        <v>11.040734214343706</v>
      </c>
      <c r="J59" s="71">
        <f>+(J25/J42-1)*100</f>
        <v>7.204471088353426</v>
      </c>
      <c r="K59" s="71">
        <f>+(K25/K42-1)*100</f>
        <v>4.389116357015244</v>
      </c>
      <c r="L59" s="71">
        <f t="shared" si="8"/>
        <v>7.734293965526851</v>
      </c>
    </row>
    <row r="60" spans="1:12" ht="9" customHeight="1" thickBot="1">
      <c r="A60" s="63"/>
      <c r="B60" s="72"/>
      <c r="C60" s="72"/>
      <c r="D60" s="72"/>
      <c r="E60" s="72"/>
      <c r="F60" s="72"/>
      <c r="G60" s="111"/>
      <c r="H60" s="72"/>
      <c r="I60" s="72"/>
      <c r="J60" s="72"/>
      <c r="K60" s="72"/>
      <c r="L60" s="72"/>
    </row>
    <row r="61" spans="1:12" ht="2.25" customHeight="1">
      <c r="A61" s="73"/>
      <c r="B61" s="74"/>
      <c r="C61" s="74"/>
      <c r="D61" s="74"/>
      <c r="E61" s="74"/>
      <c r="F61" s="74"/>
      <c r="G61" s="112"/>
      <c r="H61" s="74"/>
      <c r="I61" s="74"/>
      <c r="J61" s="74"/>
      <c r="K61" s="74"/>
      <c r="L61" s="74"/>
    </row>
    <row r="62" spans="1:12" s="12" customFormat="1" ht="12">
      <c r="A62" s="60" t="s">
        <v>42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 s="12" customFormat="1" ht="12">
      <c r="A63" s="60" t="s">
        <v>71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</sheetData>
  <sheetProtection/>
  <mergeCells count="1">
    <mergeCell ref="A7:A8"/>
  </mergeCells>
  <printOptions/>
  <pageMargins left="0.7874015748031497" right="0.7874015748031497" top="0.7874015748031497" bottom="0.7874015748031497" header="0" footer="0"/>
  <pageSetup fitToHeight="2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18" sqref="P18"/>
    </sheetView>
  </sheetViews>
  <sheetFormatPr defaultColWidth="11.421875" defaultRowHeight="12.75"/>
  <cols>
    <col min="1" max="1" width="11.8515625" style="0" customWidth="1"/>
    <col min="2" max="15" width="8.7109375" style="0" customWidth="1"/>
    <col min="16" max="16" width="12.8515625" style="0" bestFit="1" customWidth="1"/>
  </cols>
  <sheetData>
    <row r="1" spans="1:15" ht="15">
      <c r="A1" s="38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2.75">
      <c r="A2" s="40" t="s">
        <v>68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2.75">
      <c r="A3" s="41" t="str">
        <f>+Exp!A4</f>
        <v>Enero-Diciembre 2017-2018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2.75">
      <c r="A4" s="41" t="s">
        <v>56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7.5" customHeight="1" thickBot="1">
      <c r="A5" s="42"/>
      <c r="B5" s="42"/>
      <c r="C5" s="42"/>
      <c r="D5" s="42"/>
      <c r="E5" s="42"/>
      <c r="F5" s="42"/>
      <c r="G5" s="42"/>
      <c r="H5" s="42"/>
      <c r="I5" s="42"/>
      <c r="J5" s="63"/>
      <c r="K5" s="42"/>
      <c r="L5" s="42"/>
      <c r="M5" s="42"/>
      <c r="N5" s="42"/>
      <c r="O5" s="42"/>
    </row>
    <row r="6" spans="1:15" ht="15" customHeight="1" thickBot="1">
      <c r="A6" s="93" t="s">
        <v>44</v>
      </c>
      <c r="B6" s="91" t="s">
        <v>45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15" customHeight="1" thickBot="1">
      <c r="A7" s="96" t="s">
        <v>46</v>
      </c>
      <c r="B7" s="94" t="s">
        <v>30</v>
      </c>
      <c r="C7" s="91" t="s">
        <v>31</v>
      </c>
      <c r="D7" s="94" t="s">
        <v>32</v>
      </c>
      <c r="E7" s="95" t="s">
        <v>33</v>
      </c>
      <c r="F7" s="91" t="s">
        <v>40</v>
      </c>
      <c r="G7" s="91" t="s">
        <v>51</v>
      </c>
      <c r="H7" s="91" t="s">
        <v>34</v>
      </c>
      <c r="I7" s="92" t="s">
        <v>35</v>
      </c>
      <c r="J7" s="91" t="s">
        <v>65</v>
      </c>
      <c r="K7" s="94" t="s">
        <v>66</v>
      </c>
      <c r="L7" s="91" t="s">
        <v>37</v>
      </c>
      <c r="M7" s="94" t="s">
        <v>38</v>
      </c>
      <c r="N7" s="91" t="s">
        <v>52</v>
      </c>
      <c r="O7" s="91" t="s">
        <v>18</v>
      </c>
    </row>
    <row r="8" spans="1:15" s="21" customFormat="1" ht="9.75" customHeight="1">
      <c r="A8" s="43"/>
      <c r="B8" s="44"/>
      <c r="C8" s="44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</row>
    <row r="9" spans="1:15" s="21" customFormat="1" ht="12.75">
      <c r="A9" s="43"/>
      <c r="B9" s="106" t="str">
        <f>+Exp!B10</f>
        <v>Enero-Diciembre 2018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5"/>
    </row>
    <row r="10" spans="1:16" s="1" customFormat="1" ht="14.25">
      <c r="A10" s="47" t="s">
        <v>1</v>
      </c>
      <c r="B10" s="48" t="s">
        <v>43</v>
      </c>
      <c r="C10" s="49">
        <f>(Exp!C12+Imp!B13)/($P$24)*100</f>
        <v>1.1051809597368727</v>
      </c>
      <c r="D10" s="49">
        <f>(Exp!D12+Imp!B14)/($P$24)*100</f>
        <v>11.709172065680876</v>
      </c>
      <c r="E10" s="49">
        <f>(Exp!E12+Imp!B15)/($P$24)*100</f>
        <v>0.7390057585265153</v>
      </c>
      <c r="F10" s="49">
        <f>(Exp!F12+Imp!B16)/($P$24)*100</f>
        <v>0.22409066277933468</v>
      </c>
      <c r="G10" s="49">
        <f>(Imp!B17*2)/($P$24)*100</f>
        <v>0.004264705314324076</v>
      </c>
      <c r="H10" s="49">
        <f>(Exp!G12+Imp!B18)/($P$24)*100</f>
        <v>0.21430202298756196</v>
      </c>
      <c r="I10" s="49">
        <f>(Exp!H12+Imp!B19)/($P$24)*100</f>
        <v>1.198595816735223</v>
      </c>
      <c r="J10" s="49">
        <f>(Imp!B20*2)/($P$24)*100</f>
        <v>0.00019101153425996642</v>
      </c>
      <c r="K10" s="49">
        <f>(Exp!I12+Imp!B21)/($P$24)*100</f>
        <v>1.712179962159582</v>
      </c>
      <c r="L10" s="49">
        <f>(Exp!J12+Imp!B22)/($P$24)*100</f>
        <v>0.14066892050453708</v>
      </c>
      <c r="M10" s="49">
        <f>(Exp!K12+Imp!B23)/($P$24)*100</f>
        <v>0.34454161015319934</v>
      </c>
      <c r="N10" s="49">
        <f>+(Imp!B24*2)/($P$24)*100</f>
        <v>0.0064792916064904775</v>
      </c>
      <c r="O10" s="50">
        <f aca="true" t="shared" si="0" ref="O10:O22">SUM(B10:N10)</f>
        <v>17.398672787718777</v>
      </c>
      <c r="P10" s="35"/>
    </row>
    <row r="11" spans="1:16" s="1" customFormat="1" ht="14.25">
      <c r="A11" s="47" t="s">
        <v>2</v>
      </c>
      <c r="B11" s="49">
        <f>(Exp!B13+Imp!C12)/($P$24)*100</f>
        <v>0.6892699983622785</v>
      </c>
      <c r="C11" s="48" t="s">
        <v>43</v>
      </c>
      <c r="D11" s="49">
        <f>(Exp!D13+Imp!C14)/($P$24)*100</f>
        <v>1.1698261699931978</v>
      </c>
      <c r="E11" s="49">
        <f>(Exp!E13+Imp!C15)/($P$24)*100</f>
        <v>0.320236719039593</v>
      </c>
      <c r="F11" s="49">
        <f>(Exp!F13+Imp!C16)/($P$24)*100</f>
        <v>0.13388433125287544</v>
      </c>
      <c r="G11" s="49">
        <f>(Imp!C17*2)/($P$24)*100</f>
        <v>0.0028327978408277587</v>
      </c>
      <c r="H11" s="49">
        <f>(Exp!G13+Imp!C18)/($P$24)*100</f>
        <v>0.033714854216316155</v>
      </c>
      <c r="I11" s="49">
        <f>(Exp!H13+Imp!C19)/($P$24)*100</f>
        <v>0.16086122127534433</v>
      </c>
      <c r="J11" s="49">
        <f>(+Imp!C20*2)/($P$24)*100</f>
        <v>0.00396736478915201</v>
      </c>
      <c r="K11" s="49">
        <f>(Exp!I13+Imp!C21)/($P$24)*100</f>
        <v>0.05290535842984717</v>
      </c>
      <c r="L11" s="49">
        <f>(Exp!J13+Imp!C22)/($P$24)*100</f>
        <v>0.5100318708210424</v>
      </c>
      <c r="M11" s="49">
        <f>(Exp!K13+Imp!C23)/($P$24)*100</f>
        <v>0.04763800465813531</v>
      </c>
      <c r="N11" s="49">
        <f>+(Imp!C24*2)/($P$24)*100</f>
        <v>0.001510556371550666</v>
      </c>
      <c r="O11" s="50">
        <f t="shared" si="0"/>
        <v>3.126679247050161</v>
      </c>
      <c r="P11" s="35"/>
    </row>
    <row r="12" spans="1:16" s="1" customFormat="1" ht="14.25">
      <c r="A12" s="47" t="s">
        <v>3</v>
      </c>
      <c r="B12" s="49">
        <f>(Exp!B14+Imp!D12)/($P$24)*100</f>
        <v>8.541477394149252</v>
      </c>
      <c r="C12" s="49">
        <f>(Exp!C14+Imp!D13)/($P$24)*100</f>
        <v>1.2825706978363283</v>
      </c>
      <c r="D12" s="48" t="s">
        <v>43</v>
      </c>
      <c r="E12" s="49">
        <f>(Exp!E14+Imp!D15)/($P$24)*100</f>
        <v>2.61192021908361</v>
      </c>
      <c r="F12" s="49">
        <f>(Exp!F14+Imp!D16)/($P$24)*100</f>
        <v>1.2529832822602092</v>
      </c>
      <c r="G12" s="49">
        <f>(Imp!D17*2)/($P$24)*100</f>
        <v>0.02578936395157643</v>
      </c>
      <c r="H12" s="49">
        <f>(Exp!G14+Imp!D18)/($P$24)*100</f>
        <v>0.08377231919083797</v>
      </c>
      <c r="I12" s="49">
        <f>(Exp!H14+Imp!D19)/($P$24)*100</f>
        <v>3.5600010893716187</v>
      </c>
      <c r="J12" s="49">
        <f>(+Imp!D20*2)/($P$24)*100</f>
        <v>0.010655847362166383</v>
      </c>
      <c r="K12" s="49">
        <f>(Exp!I14+Imp!D21)/($P$24)*100</f>
        <v>1.5164999687612486</v>
      </c>
      <c r="L12" s="49">
        <f>(Exp!J14+Imp!D22)/($P$24)*100</f>
        <v>1.3416797307554433</v>
      </c>
      <c r="M12" s="49">
        <f>(Exp!K14+Imp!D23)/($P$24)*100</f>
        <v>0.8765458427406235</v>
      </c>
      <c r="N12" s="49">
        <f>+(Imp!D24*2)/($P$24)*100</f>
        <v>0.13058021548046347</v>
      </c>
      <c r="O12" s="50">
        <f t="shared" si="0"/>
        <v>21.23447597094338</v>
      </c>
      <c r="P12" s="35"/>
    </row>
    <row r="13" spans="1:15" s="1" customFormat="1" ht="14.25">
      <c r="A13" s="47" t="s">
        <v>4</v>
      </c>
      <c r="B13" s="49">
        <f>(Exp!B15+Imp!E12)/($P$24)*100</f>
        <v>2.449480069589008</v>
      </c>
      <c r="C13" s="49">
        <f>(Exp!C15+Imp!E13)/($P$24)*100</f>
        <v>0.09412451909560716</v>
      </c>
      <c r="D13" s="49">
        <f>(Exp!D15+Imp!E14)/($P$24)*100</f>
        <v>5.022947380145132</v>
      </c>
      <c r="E13" s="48" t="s">
        <v>43</v>
      </c>
      <c r="F13" s="49">
        <f>(Exp!F15+Imp!E16)/($P$24)*100</f>
        <v>0.9906173862562531</v>
      </c>
      <c r="G13" s="49">
        <f>(Imp!E17*2)/($P$24)*100</f>
        <v>0.0026807002696400215</v>
      </c>
      <c r="H13" s="49">
        <f>(Exp!G15+Imp!E18)/($P$24)*100</f>
        <v>1.1855604144679608</v>
      </c>
      <c r="I13" s="49">
        <f>(Exp!H15+Imp!E19)/($P$24)*100</f>
        <v>1.675476500614035</v>
      </c>
      <c r="J13" s="49">
        <f>(+Imp!E20*2)/($P$24)*100</f>
        <v>0.021709403107991576</v>
      </c>
      <c r="K13" s="49">
        <f>(Exp!I15+Imp!E21)/($P$24)*100</f>
        <v>0.47120454875858586</v>
      </c>
      <c r="L13" s="49">
        <f>(Exp!J15+Imp!E22)/($P$24)*100</f>
        <v>0.8914192047470829</v>
      </c>
      <c r="M13" s="49">
        <f>(Exp!K15+Imp!E23)/($P$24)*100</f>
        <v>0.08859284864062816</v>
      </c>
      <c r="N13" s="49">
        <f>+(Imp!E24*2)/($P$24)*100</f>
        <v>0.024835940742791923</v>
      </c>
      <c r="O13" s="50">
        <f t="shared" si="0"/>
        <v>12.918648916434714</v>
      </c>
    </row>
    <row r="14" spans="1:15" s="1" customFormat="1" ht="14.25">
      <c r="A14" s="51" t="s">
        <v>5</v>
      </c>
      <c r="B14" s="49">
        <f>(Exp!B16+Imp!F12)/($P$24)*100</f>
        <v>0.5283803078234415</v>
      </c>
      <c r="C14" s="49">
        <f>(Exp!C16+Imp!F13)/($P$24)*100</f>
        <v>0.3067015589369806</v>
      </c>
      <c r="D14" s="49">
        <f>(Exp!D16+Imp!F14)/($P$24)*100</f>
        <v>2.1525116567095384</v>
      </c>
      <c r="E14" s="49">
        <f>(Exp!E16+Imp!F15)/($P$24)*100</f>
        <v>0.592474374836018</v>
      </c>
      <c r="F14" s="48" t="s">
        <v>43</v>
      </c>
      <c r="G14" s="49">
        <f>(Imp!F17*2)/($P$24)*100</f>
        <v>0.0017103661261731531</v>
      </c>
      <c r="H14" s="49">
        <f>(Exp!G16+Imp!F18)/($P$24)*100</f>
        <v>0.6283321988695723</v>
      </c>
      <c r="I14" s="49">
        <f>(Exp!H16+Imp!F19)/($P$24)*100</f>
        <v>2.8625953168103164</v>
      </c>
      <c r="J14" s="49">
        <f>(+Imp!F20*2)/($P$24)*100</f>
        <v>0.03828940823327293</v>
      </c>
      <c r="K14" s="49">
        <f>(Exp!I16+Imp!F21)/($P$24)*100</f>
        <v>0.009319061870230958</v>
      </c>
      <c r="L14" s="49">
        <f>(Exp!J16+Imp!F22)/($P$24)*100</f>
        <v>0.5756547401935319</v>
      </c>
      <c r="M14" s="49">
        <f>(Exp!K16+Imp!F23)/($P$24)*100</f>
        <v>0.03475129582716285</v>
      </c>
      <c r="N14" s="49">
        <f>+(Imp!F24*2)/($P$24)*100</f>
        <v>0.1046696728211166</v>
      </c>
      <c r="O14" s="50">
        <f t="shared" si="0"/>
        <v>7.8353899590573555</v>
      </c>
    </row>
    <row r="15" spans="1:16" s="1" customFormat="1" ht="14.25">
      <c r="A15" s="47" t="s">
        <v>7</v>
      </c>
      <c r="B15" s="49">
        <f>(Exp!B17*2)/($P$24)*100</f>
        <v>0.19412212776011775</v>
      </c>
      <c r="C15" s="49">
        <f>(Exp!C17*2)/($P$24)*100</f>
        <v>0.0002574734255724981</v>
      </c>
      <c r="D15" s="49">
        <f>(Exp!D17*2)/($P$24)*100</f>
        <v>0.2619715908228961</v>
      </c>
      <c r="E15" s="49">
        <f>(Exp!E17*2)/($P$24)*100</f>
        <v>0.024704312968163167</v>
      </c>
      <c r="F15" s="49">
        <f>(Exp!F17*2)/($P$24)*100</f>
        <v>0.03820519967908736</v>
      </c>
      <c r="G15" s="48" t="s">
        <v>43</v>
      </c>
      <c r="H15" s="49">
        <f>(Exp!G17*2)/($P$24)*100</f>
        <v>0.014083731475633864</v>
      </c>
      <c r="I15" s="49">
        <f>(Exp!H17*2)/($P$24)*100</f>
        <v>0.32270939167026774</v>
      </c>
      <c r="J15" s="52" t="s">
        <v>47</v>
      </c>
      <c r="K15" s="49">
        <f>(Exp!I17*2)/($P$24)*100</f>
        <v>0.0016774727562310083</v>
      </c>
      <c r="L15" s="49">
        <f>(Exp!J17*2)/($P$24)*100</f>
        <v>0.008922711599329702</v>
      </c>
      <c r="M15" s="49">
        <f>(Exp!K17*2)/($P$24)*100</f>
        <v>0.03872255019158547</v>
      </c>
      <c r="N15" s="52" t="s">
        <v>47</v>
      </c>
      <c r="O15" s="50">
        <f t="shared" si="0"/>
        <v>0.9053765623488845</v>
      </c>
      <c r="P15" s="84"/>
    </row>
    <row r="16" spans="1:15" s="1" customFormat="1" ht="14.25">
      <c r="A16" s="47" t="s">
        <v>16</v>
      </c>
      <c r="B16" s="49">
        <f>(Exp!B18+Imp!G12)/($P$24)*100</f>
        <v>0.3261254037422034</v>
      </c>
      <c r="C16" s="49">
        <f>(Exp!C18+Imp!G13)/($P$24)*100</f>
        <v>0.15547931769125867</v>
      </c>
      <c r="D16" s="49">
        <f>(Exp!D18+Imp!G14)/($P$24)*100</f>
        <v>0.7207158573038693</v>
      </c>
      <c r="E16" s="49">
        <f>(Exp!E18+Imp!G15)/($P$24)*100</f>
        <v>0.39907646062553837</v>
      </c>
      <c r="F16" s="49">
        <f>(Exp!F18+Imp!G16)/($P$24)*100</f>
        <v>1.3989093738418767</v>
      </c>
      <c r="G16" s="49">
        <f>(Imp!G17*2)/($P$24)*100</f>
        <v>0.0049799871328819025</v>
      </c>
      <c r="H16" s="48" t="s">
        <v>43</v>
      </c>
      <c r="I16" s="49">
        <f>(Exp!H18+Imp!G19)/($P$24)*100</f>
        <v>0.5803708697308351</v>
      </c>
      <c r="J16" s="49">
        <f>(+Imp!G20*2)/($P$24)*100</f>
        <v>0.8605084385421341</v>
      </c>
      <c r="K16" s="49">
        <f>(Exp!I18+Imp!G21)/($P$24)*100</f>
        <v>0.04336515664008261</v>
      </c>
      <c r="L16" s="49">
        <f>(Exp!J18+Imp!G22)/($P$24)*100</f>
        <v>0.6267890008839102</v>
      </c>
      <c r="M16" s="49">
        <f>(Exp!K18+Imp!G23)/($P$24)*100</f>
        <v>0.02405462403505967</v>
      </c>
      <c r="N16" s="49">
        <f>+(Imp!G24*2)/($P$24)*100</f>
        <v>0.006699508919943669</v>
      </c>
      <c r="O16" s="50">
        <f t="shared" si="0"/>
        <v>5.147073999089594</v>
      </c>
    </row>
    <row r="17" spans="1:15" s="1" customFormat="1" ht="14.25">
      <c r="A17" s="47" t="s">
        <v>8</v>
      </c>
      <c r="B17" s="49">
        <f>(Exp!B19+Imp!H12)/($P$24)*100</f>
        <v>0.5991652620217878</v>
      </c>
      <c r="C17" s="49">
        <f>(Exp!C19+Imp!H13)/($P$24)*100</f>
        <v>0.020040416179901124</v>
      </c>
      <c r="D17" s="49">
        <f>(Exp!D19+Imp!H14)/($P$24)*100</f>
        <v>4.209063918295443</v>
      </c>
      <c r="E17" s="49">
        <f>(Exp!E19+Imp!H15)/($P$24)*100</f>
        <v>1.152323957291148</v>
      </c>
      <c r="F17" s="49">
        <f>(Exp!F19+Imp!H16)/($P$24)*100</f>
        <v>1.3027131892321873</v>
      </c>
      <c r="G17" s="49">
        <f>(Imp!H17*2)/($P$24)*100</f>
        <v>0.015939992803270967</v>
      </c>
      <c r="H17" s="49">
        <f>(Exp!G19+Imp!H18)/($P$24)*100</f>
        <v>0.12968559766381343</v>
      </c>
      <c r="I17" s="48" t="s">
        <v>43</v>
      </c>
      <c r="J17" s="49">
        <f>(+Imp!H20*2)/($P$24)*100</f>
        <v>0.08084317458415258</v>
      </c>
      <c r="K17" s="49">
        <f>(Exp!I19+Imp!H21)/($P$24)*100</f>
        <v>0.025454796806978014</v>
      </c>
      <c r="L17" s="49">
        <f>(Exp!J19+Imp!H22)/($P$24)*100</f>
        <v>0.35081940907837145</v>
      </c>
      <c r="M17" s="49">
        <f>(Exp!K19+Imp!H23)/($P$24)*100</f>
        <v>0.21910877021093744</v>
      </c>
      <c r="N17" s="49">
        <f>+(Imp!H24*2)/($P$24)*100</f>
        <v>0.048516144738197764</v>
      </c>
      <c r="O17" s="50">
        <f t="shared" si="0"/>
        <v>8.153674628906188</v>
      </c>
    </row>
    <row r="18" spans="1:15" s="1" customFormat="1" ht="14.25">
      <c r="A18" s="83" t="s">
        <v>64</v>
      </c>
      <c r="B18" s="49">
        <f>(Exp!B20*2)/($P$24)*100</f>
        <v>0.11331221119645463</v>
      </c>
      <c r="C18" s="49">
        <f>(Exp!C20*2)/($P$24)*100</f>
        <v>0.004844611613689864</v>
      </c>
      <c r="D18" s="49">
        <f>(Exp!D20*2)/($P$24)*100</f>
        <v>1.4719786193703155</v>
      </c>
      <c r="E18" s="49">
        <f>(Exp!E20*2)/($P$24)*100</f>
        <v>0.18442475927206925</v>
      </c>
      <c r="F18" s="49">
        <f>(Exp!F20*2)/($P$24)*100</f>
        <v>2.345752058074632</v>
      </c>
      <c r="G18" s="52" t="s">
        <v>47</v>
      </c>
      <c r="H18" s="49">
        <f>(Exp!G20*2)/($P$24)*100</f>
        <v>0.9502906336422515</v>
      </c>
      <c r="I18" s="49">
        <f>(Exp!H20*2)/($P$24)*100</f>
        <v>0.8877733102881634</v>
      </c>
      <c r="J18" s="48" t="s">
        <v>43</v>
      </c>
      <c r="K18" s="49">
        <f>(Exp!I20*2)/($P$24)*100</f>
        <v>0.029990499254101164</v>
      </c>
      <c r="L18" s="49">
        <f>(Exp!J20*2)/($P$24)*100</f>
        <v>0.18491686429463736</v>
      </c>
      <c r="M18" s="49">
        <f>(Exp!K20*2)/($P$24)*100</f>
        <v>0.007414859157667114</v>
      </c>
      <c r="N18" s="52" t="s">
        <v>47</v>
      </c>
      <c r="O18" s="50">
        <f t="shared" si="0"/>
        <v>6.180698426163981</v>
      </c>
    </row>
    <row r="19" spans="1:15" s="1" customFormat="1" ht="14.25">
      <c r="A19" s="47" t="s">
        <v>9</v>
      </c>
      <c r="B19" s="49">
        <f>(Exp!B21+Imp!I12)/($P$24)*100</f>
        <v>0.987623251750376</v>
      </c>
      <c r="C19" s="49">
        <f>(Exp!C21+Imp!I13)/($P$24)*100</f>
        <v>0.04266900382542481</v>
      </c>
      <c r="D19" s="49">
        <f>(Exp!D21+Imp!I14)/($P$24)*100</f>
        <v>2.2632141437078013</v>
      </c>
      <c r="E19" s="49">
        <f>(Exp!E21+Imp!I15)/($P$24)*100</f>
        <v>0.10787342723055617</v>
      </c>
      <c r="F19" s="49">
        <f>(Exp!F21+Imp!I16)/($P$24)*100</f>
        <v>0.02057938972172288</v>
      </c>
      <c r="G19" s="49">
        <f>(Imp!I17*2)/($P$24)*100</f>
        <v>0.0004302216208036007</v>
      </c>
      <c r="H19" s="49">
        <f>(Exp!G21+Imp!I18)/($P$24)*100</f>
        <v>0.006295438121666643</v>
      </c>
      <c r="I19" s="49">
        <f>(Exp!H21+Imp!I19)/($P$24)*100</f>
        <v>0.14696524235242633</v>
      </c>
      <c r="J19" s="49">
        <f>(+Imp!I20*2)/($P$24)*100</f>
        <v>0.11177644734519707</v>
      </c>
      <c r="K19" s="48" t="s">
        <v>43</v>
      </c>
      <c r="L19" s="49">
        <f>(Exp!J21+Imp!I22)/($P$24)*100</f>
        <v>0.01088120734187531</v>
      </c>
      <c r="M19" s="49">
        <f>(Exp!K21+Imp!I23)/($P$24)*100</f>
        <v>0.10890558693514057</v>
      </c>
      <c r="N19" s="49">
        <f>+(Imp!I24*2)/($P$24)*100</f>
        <v>0.0001810735497732711</v>
      </c>
      <c r="O19" s="50">
        <f t="shared" si="0"/>
        <v>3.8073944335027643</v>
      </c>
    </row>
    <row r="20" spans="1:15" s="1" customFormat="1" ht="14.25">
      <c r="A20" s="47" t="s">
        <v>10</v>
      </c>
      <c r="B20" s="49">
        <f>(Exp!B22+Imp!J12)/($P$24)*100</f>
        <v>0.9149037082391476</v>
      </c>
      <c r="C20" s="49">
        <f>(Exp!C22+Imp!J13)/($P$24)*100</f>
        <v>0.320704677519306</v>
      </c>
      <c r="D20" s="49">
        <f>(Exp!D22+Imp!J14)/($P$24)*100</f>
        <v>1.7473866614647429</v>
      </c>
      <c r="E20" s="49">
        <f>(Exp!E22+Imp!J15)/($P$24)*100</f>
        <v>1.2319504644970176</v>
      </c>
      <c r="F20" s="49">
        <f>(Exp!F22+Imp!J16)/($P$24)*100</f>
        <v>1.1795338349829825</v>
      </c>
      <c r="G20" s="49">
        <f>(Imp!J17*2)/($P$24)*100</f>
        <v>0.0008141065452852658</v>
      </c>
      <c r="H20" s="49">
        <f>(Exp!G22+Imp!J18)/($P$24)*100</f>
        <v>1.224184010604067</v>
      </c>
      <c r="I20" s="49">
        <f>(Exp!H22+Imp!J19)/($P$24)*100</f>
        <v>1.3658791687700056</v>
      </c>
      <c r="J20" s="49">
        <f>(+Imp!J20*2)/($P$24)*100</f>
        <v>0.01598839387729358</v>
      </c>
      <c r="K20" s="49">
        <f>(Exp!I22+Imp!J21)/($P$24)*100</f>
        <v>0.10560606412275482</v>
      </c>
      <c r="L20" s="48" t="s">
        <v>43</v>
      </c>
      <c r="M20" s="49">
        <f>(Exp!K22+Imp!J23)/($P$24)*100</f>
        <v>0.10377190967646949</v>
      </c>
      <c r="N20" s="49">
        <f>+(Imp!J24*2)/($P$24)*100</f>
        <v>0.005213904496084282</v>
      </c>
      <c r="O20" s="50">
        <f t="shared" si="0"/>
        <v>8.215936904795159</v>
      </c>
    </row>
    <row r="21" spans="1:15" s="1" customFormat="1" ht="14.25">
      <c r="A21" s="47" t="s">
        <v>11</v>
      </c>
      <c r="B21" s="49">
        <f>(Exp!B23+Imp!K12)/($P$24)*100</f>
        <v>0.8966643596277147</v>
      </c>
      <c r="C21" s="49">
        <f>(Exp!C23+Imp!K13)/($P$24)*100</f>
        <v>0.008497094431027998</v>
      </c>
      <c r="D21" s="49">
        <f>(Exp!D23+Imp!K14)/($P$24)*100</f>
        <v>1.776565750767718</v>
      </c>
      <c r="E21" s="49">
        <f>(Exp!E23+Imp!K15)/($P$24)*100</f>
        <v>0.08790567534455102</v>
      </c>
      <c r="F21" s="49">
        <f>(Exp!F23+Imp!K16)/($P$24)*100</f>
        <v>0.06636612651956338</v>
      </c>
      <c r="G21" s="49">
        <f>(Imp!K17*2)/($P$24)*100</f>
        <v>0.00029769936796513076</v>
      </c>
      <c r="H21" s="49">
        <f>(Exp!G23+Imp!K18)/($P$24)*100</f>
        <v>0.022804948172179137</v>
      </c>
      <c r="I21" s="49">
        <f>(Exp!H23+Imp!K19)/($P$24)*100</f>
        <v>0.16957042175668005</v>
      </c>
      <c r="J21" s="49">
        <f>(+Imp!K20*2)/($P$24)*100</f>
        <v>0.006473704944302116</v>
      </c>
      <c r="K21" s="49">
        <f>(Exp!I23+Imp!K21)/($P$24)*100</f>
        <v>0.12198400103661475</v>
      </c>
      <c r="L21" s="49">
        <f>(Exp!J23+Imp!K22)/($P$24)*100</f>
        <v>0.03273934010438161</v>
      </c>
      <c r="M21" s="48" t="s">
        <v>43</v>
      </c>
      <c r="N21" s="49">
        <f>+(Imp!K24*2)/($P$24)*100</f>
        <v>0.0003096381237811096</v>
      </c>
      <c r="O21" s="50">
        <f t="shared" si="0"/>
        <v>3.1901787601964786</v>
      </c>
    </row>
    <row r="22" spans="1:16" s="1" customFormat="1" ht="14.25">
      <c r="A22" s="47" t="s">
        <v>12</v>
      </c>
      <c r="B22" s="49">
        <f>(Exp!B24*2)/($P$24)*100</f>
        <v>0.27446197103977715</v>
      </c>
      <c r="C22" s="49">
        <f>(Exp!C24*2)/($P$24)*100</f>
        <v>0.0034641940767047926</v>
      </c>
      <c r="D22" s="49">
        <f>(Exp!D24*2)/($P$24)*100</f>
        <v>0.4408863968237045</v>
      </c>
      <c r="E22" s="49">
        <f>(Exp!E24*2)/($P$24)*100</f>
        <v>0.057925339744396974</v>
      </c>
      <c r="F22" s="49">
        <f>(Exp!F24*2)/($P$24)*100</f>
        <v>0.2707438541615351</v>
      </c>
      <c r="G22" s="52" t="s">
        <v>47</v>
      </c>
      <c r="H22" s="49">
        <f>(Exp!G24*2)/($P$24)*100</f>
        <v>0.027298606127689952</v>
      </c>
      <c r="I22" s="49">
        <f>(Exp!H24*2)/($P$24)*100</f>
        <v>0.7599438756962481</v>
      </c>
      <c r="J22" s="52" t="s">
        <v>47</v>
      </c>
      <c r="K22" s="49">
        <f>(Exp!I24*2)/($P$24)*100</f>
        <v>0.014242740823025044</v>
      </c>
      <c r="L22" s="49">
        <f>(Exp!J24*2)/($P$24)*100</f>
        <v>0.020562517668426646</v>
      </c>
      <c r="M22" s="49">
        <f>(Exp!K24*2)/($P$24)*100</f>
        <v>0.016269907631066744</v>
      </c>
      <c r="N22" s="48" t="s">
        <v>43</v>
      </c>
      <c r="O22" s="50">
        <f t="shared" si="0"/>
        <v>1.885799403792575</v>
      </c>
      <c r="P22" s="84"/>
    </row>
    <row r="23" spans="1:15" s="1" customFormat="1" ht="6" customHeight="1">
      <c r="A23" s="47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</row>
    <row r="24" spans="1:17" s="1" customFormat="1" ht="14.25">
      <c r="A24" s="55" t="s">
        <v>29</v>
      </c>
      <c r="B24" s="50">
        <f aca="true" t="shared" si="1" ref="B24:N24">SUM(B10:B23)</f>
        <v>16.51498606530156</v>
      </c>
      <c r="C24" s="50">
        <f t="shared" si="1"/>
        <v>3.3445345243686746</v>
      </c>
      <c r="D24" s="50">
        <f t="shared" si="1"/>
        <v>32.94624021108524</v>
      </c>
      <c r="E24" s="50">
        <f t="shared" si="1"/>
        <v>7.509821468459176</v>
      </c>
      <c r="F24" s="50">
        <f t="shared" si="1"/>
        <v>9.224378688762261</v>
      </c>
      <c r="G24" s="50">
        <f t="shared" si="1"/>
        <v>0.0597399409727483</v>
      </c>
      <c r="H24" s="50">
        <f t="shared" si="1"/>
        <v>4.52032477553955</v>
      </c>
      <c r="I24" s="50">
        <f t="shared" si="1"/>
        <v>13.690742225071164</v>
      </c>
      <c r="J24" s="50">
        <f t="shared" si="1"/>
        <v>1.1504031943199224</v>
      </c>
      <c r="K24" s="50">
        <f t="shared" si="1"/>
        <v>4.104429631419283</v>
      </c>
      <c r="L24" s="50">
        <f t="shared" si="1"/>
        <v>4.6950855179925695</v>
      </c>
      <c r="M24" s="50">
        <f t="shared" si="1"/>
        <v>1.9103178098576756</v>
      </c>
      <c r="N24" s="50">
        <f t="shared" si="1"/>
        <v>0.3289959468501932</v>
      </c>
      <c r="O24" s="56">
        <f>SUM(B24:N24)</f>
        <v>100.00000000000001</v>
      </c>
      <c r="P24" s="19">
        <f>Exp!L25+Imp!L25+Imp!L24+Imp!L17+Imp!L20+Exp!L17+Exp!L20+Exp!L24</f>
        <v>261719.064210865</v>
      </c>
      <c r="Q24" s="26">
        <f>+P24/2</f>
        <v>130859.5321054325</v>
      </c>
    </row>
    <row r="25" spans="1:15" ht="9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s="22" customFormat="1" ht="12.75">
      <c r="A26" s="57"/>
      <c r="B26" s="106" t="str">
        <f>+Exp!B27</f>
        <v>Enero-Diciembre 2017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58"/>
    </row>
    <row r="27" spans="1:16" ht="14.25" customHeight="1">
      <c r="A27" s="47" t="s">
        <v>1</v>
      </c>
      <c r="B27" s="48" t="s">
        <v>43</v>
      </c>
      <c r="C27" s="49">
        <f>(Exp!C29+Imp!B30)/($P$41)*100</f>
        <v>1.0446837505523</v>
      </c>
      <c r="D27" s="49">
        <f>(Exp!D29+Imp!B31)/($P$41)*100</f>
        <v>14.73770322498865</v>
      </c>
      <c r="E27" s="49">
        <f>(Exp!E29+Imp!B32)/($P$41)*100</f>
        <v>0.7920130955161679</v>
      </c>
      <c r="F27" s="49">
        <f>(Exp!F29+Imp!B33)/($P$41)*100</f>
        <v>0.20635507207933845</v>
      </c>
      <c r="G27" s="49">
        <f>(Imp!B34*2)/($P$41)*100</f>
        <v>0.004964742934464047</v>
      </c>
      <c r="H27" s="49">
        <f>(Exp!G29+Imp!B35)/($P$41)*100</f>
        <v>0.24576174917564925</v>
      </c>
      <c r="I27" s="49">
        <f>(Exp!H29+Imp!B36)/($P$41)*100</f>
        <v>1.4840044486297075</v>
      </c>
      <c r="J27" s="49">
        <f>+Imp!B37*2/Part!$P$41*100</f>
        <v>0.00015679504870290748</v>
      </c>
      <c r="K27" s="49">
        <f>(Exp!I29+Imp!B38)/($P$41)*100</f>
        <v>0.9275704179820077</v>
      </c>
      <c r="L27" s="49">
        <f>(Exp!J29+Imp!B39)/($P$41)*100</f>
        <v>0.13101524368981668</v>
      </c>
      <c r="M27" s="49">
        <f>(Exp!K29+Imp!B40)/($P$41)*100</f>
        <v>0.39987498212798933</v>
      </c>
      <c r="N27" s="49">
        <f>+(Imp!B41*2)/($P$41)*100</f>
        <v>0.012924103274788016</v>
      </c>
      <c r="O27" s="50">
        <f aca="true" t="shared" si="2" ref="O27:O39">SUM(B27:N27)</f>
        <v>19.987027625999584</v>
      </c>
      <c r="P27" s="35"/>
    </row>
    <row r="28" spans="1:16" ht="14.25" customHeight="1">
      <c r="A28" s="47" t="s">
        <v>2</v>
      </c>
      <c r="B28" s="49">
        <f>(Exp!B30+Imp!C29)/($P$41)*100</f>
        <v>0.7370014557049409</v>
      </c>
      <c r="C28" s="48" t="s">
        <v>43</v>
      </c>
      <c r="D28" s="49">
        <f>(Exp!D30+Imp!C31)/($P$41)*100</f>
        <v>1.269062630055463</v>
      </c>
      <c r="E28" s="49">
        <f>(Exp!E30+Imp!C32)/($P$41)*100</f>
        <v>0.28975012518809606</v>
      </c>
      <c r="F28" s="49">
        <f>(Exp!F30+Imp!C33)/($P$41)*100</f>
        <v>0.15751738608227617</v>
      </c>
      <c r="G28" s="49">
        <f>(Imp!C34*2)/($P$41)*100</f>
        <v>0.0016890894835901523</v>
      </c>
      <c r="H28" s="49">
        <f>(Exp!G30+Imp!C35)/($P$41)*100</f>
        <v>0.03644892846117079</v>
      </c>
      <c r="I28" s="49">
        <f>(Exp!H30+Imp!C36)/($P$41)*100</f>
        <v>0.1945504526217364</v>
      </c>
      <c r="J28" s="49">
        <f>+Imp!C37*2/Part!$P$41*100</f>
        <v>0.003216429294843423</v>
      </c>
      <c r="K28" s="49">
        <f>(Exp!I30+Imp!C38)/($P$41)*100</f>
        <v>0.04145362907989253</v>
      </c>
      <c r="L28" s="49">
        <f>(Exp!J30+Imp!C39)/($P$41)*100</f>
        <v>0.5111251770000558</v>
      </c>
      <c r="M28" s="49">
        <f>(Exp!K30+Imp!C40)/($P$41)*100</f>
        <v>0.03543164866379885</v>
      </c>
      <c r="N28" s="49">
        <f>+(Imp!C41*2)/($P$41)*100</f>
        <v>0.005081523096967661</v>
      </c>
      <c r="O28" s="50">
        <f t="shared" si="2"/>
        <v>3.2823284747328314</v>
      </c>
      <c r="P28" s="35"/>
    </row>
    <row r="29" spans="1:16" ht="14.25" customHeight="1">
      <c r="A29" s="47" t="s">
        <v>3</v>
      </c>
      <c r="B29" s="49">
        <f>(Exp!B31+Imp!D29)/($P$41)*100</f>
        <v>7.765185713874664</v>
      </c>
      <c r="C29" s="49">
        <f>(Exp!C31+Imp!D30)/($P$41)*100</f>
        <v>1.1354527630239377</v>
      </c>
      <c r="D29" s="48" t="s">
        <v>43</v>
      </c>
      <c r="E29" s="49">
        <f>(Exp!E31+Imp!D32)/($P$41)*100</f>
        <v>2.9670179546563675</v>
      </c>
      <c r="F29" s="49">
        <f>(Exp!F31+Imp!D33)/($P$41)*100</f>
        <v>1.1613772382384733</v>
      </c>
      <c r="G29" s="49">
        <f>(Imp!D34*2)/($P$41)*100</f>
        <v>0.016341851724280692</v>
      </c>
      <c r="H29" s="49">
        <f>(Exp!G31+Imp!D35)/($P$41)*100</f>
        <v>0.10577650180148372</v>
      </c>
      <c r="I29" s="49">
        <f>(Exp!H31+Imp!D36)/($P$41)*100</f>
        <v>3.277646099753401</v>
      </c>
      <c r="J29" s="49">
        <f>+Imp!D37*2/Part!$P$41*100</f>
        <v>0.008280131600676739</v>
      </c>
      <c r="K29" s="49">
        <f>(Exp!I31+Imp!D38)/($P$41)*100</f>
        <v>1.6176361308285652</v>
      </c>
      <c r="L29" s="49">
        <f>(Exp!J31+Imp!D39)/($P$41)*100</f>
        <v>1.3283253079014197</v>
      </c>
      <c r="M29" s="49">
        <f>(Exp!K31+Imp!D40)/($P$41)*100</f>
        <v>1.085866593348309</v>
      </c>
      <c r="N29" s="49">
        <f>+(Imp!D41*2)/($P$41)*100</f>
        <v>0.32424350094554627</v>
      </c>
      <c r="O29" s="50">
        <f t="shared" si="2"/>
        <v>20.79314978769713</v>
      </c>
      <c r="P29" s="35"/>
    </row>
    <row r="30" spans="1:15" ht="14.25" customHeight="1">
      <c r="A30" s="47" t="s">
        <v>4</v>
      </c>
      <c r="B30" s="49">
        <f>(Exp!B32+Imp!E29)/($P$41)*100</f>
        <v>2.298839848281497</v>
      </c>
      <c r="C30" s="49">
        <f>(Exp!C32+Imp!E30)/($P$41)*100</f>
        <v>0.09301503869307179</v>
      </c>
      <c r="D30" s="49">
        <f>(Exp!D32+Imp!E31)/($P$41)*100</f>
        <v>4.420931926099729</v>
      </c>
      <c r="E30" s="48" t="s">
        <v>43</v>
      </c>
      <c r="F30" s="49">
        <f>(Exp!F32+Imp!E33)/($P$41)*100</f>
        <v>0.912846381661841</v>
      </c>
      <c r="G30" s="49">
        <f>(Imp!E34*2)/($P$41)*100</f>
        <v>0.0030628450017219423</v>
      </c>
      <c r="H30" s="49">
        <f>(Exp!G32+Imp!E35)/($P$41)*100</f>
        <v>1.1204188155244257</v>
      </c>
      <c r="I30" s="49">
        <f>(Exp!H32+Imp!E36)/($P$41)*100</f>
        <v>1.5873680538008004</v>
      </c>
      <c r="J30" s="49">
        <f>+Imp!E37*2/Part!$P$41*100</f>
        <v>0.019033821717018198</v>
      </c>
      <c r="K30" s="49">
        <f>(Exp!I32+Imp!E38)/($P$41)*100</f>
        <v>0.5236449333284887</v>
      </c>
      <c r="L30" s="49">
        <f>(Exp!J32+Imp!E39)/($P$41)*100</f>
        <v>0.7965975667035448</v>
      </c>
      <c r="M30" s="49">
        <f>(Exp!K32+Imp!E40)/($P$41)*100</f>
        <v>0.09277520392312946</v>
      </c>
      <c r="N30" s="49">
        <f>+(Imp!E41*2)/($P$41)*100</f>
        <v>0.0519359176778472</v>
      </c>
      <c r="O30" s="50">
        <f t="shared" si="2"/>
        <v>11.920470352413114</v>
      </c>
    </row>
    <row r="31" spans="1:15" ht="14.25" customHeight="1">
      <c r="A31" s="51" t="s">
        <v>5</v>
      </c>
      <c r="B31" s="49">
        <f>(Exp!B33+Imp!F29)/($P$41)*100</f>
        <v>0.4605291521087817</v>
      </c>
      <c r="C31" s="49">
        <f>(Exp!C33+Imp!F30)/($P$41)*100</f>
        <v>0.3509552531753426</v>
      </c>
      <c r="D31" s="49">
        <f>(Exp!D33+Imp!F31)/($P$41)*100</f>
        <v>1.9841440766153695</v>
      </c>
      <c r="E31" s="49">
        <f>(Exp!E33+Imp!F32)/($P$41)*100</f>
        <v>0.6142796197906344</v>
      </c>
      <c r="F31" s="48" t="s">
        <v>43</v>
      </c>
      <c r="G31" s="49">
        <f>(Imp!F34*2)/($P$41)*100</f>
        <v>0.006641408450870444</v>
      </c>
      <c r="H31" s="49">
        <f>(Exp!G33+Imp!F35)/($P$41)*100</f>
        <v>0.611992651567268</v>
      </c>
      <c r="I31" s="49">
        <f>(Exp!H33+Imp!F36)/($P$41)*100</f>
        <v>2.7320327767209536</v>
      </c>
      <c r="J31" s="49">
        <f>+Imp!F37*2/Part!$P$41*100</f>
        <v>0.042546320333446595</v>
      </c>
      <c r="K31" s="49">
        <f>(Exp!I33+Imp!F38)/($P$41)*100</f>
        <v>0.007460299498279694</v>
      </c>
      <c r="L31" s="49">
        <f>(Exp!J33+Imp!F39)/($P$41)*100</f>
        <v>0.552993842251885</v>
      </c>
      <c r="M31" s="49">
        <f>(Exp!K33+Imp!F40)/($P$41)*100</f>
        <v>0.03578100820483521</v>
      </c>
      <c r="N31" s="49">
        <f>+(Imp!F41*2)/($P$41)*100</f>
        <v>0.18196096766333042</v>
      </c>
      <c r="O31" s="50">
        <f t="shared" si="2"/>
        <v>7.581317376380996</v>
      </c>
    </row>
    <row r="32" spans="1:15" ht="14.25" customHeight="1">
      <c r="A32" s="47" t="s">
        <v>7</v>
      </c>
      <c r="B32" s="49">
        <f>(Exp!B34*2)/($P$41)*100</f>
        <v>0.16213537790625968</v>
      </c>
      <c r="C32" s="49">
        <f>(Exp!C34*2)/($P$41)*100</f>
        <v>0.001595814007527726</v>
      </c>
      <c r="D32" s="49">
        <f>(Exp!D34*2)/($P$41)*100</f>
        <v>0.28668621260277594</v>
      </c>
      <c r="E32" s="49">
        <f>(Exp!E34*2)/($P$41)*100</f>
        <v>0.023955511621712236</v>
      </c>
      <c r="F32" s="49">
        <f>(Exp!F34*2)/($P$41)*100</f>
        <v>0.031287692570186654</v>
      </c>
      <c r="G32" s="48" t="s">
        <v>43</v>
      </c>
      <c r="H32" s="49">
        <f>(Exp!G34*2)/($P$41)*100</f>
        <v>0.012547123469369793</v>
      </c>
      <c r="I32" s="49">
        <f>(Exp!H34*2)/($P$41)*100</f>
        <v>0.29900403482350646</v>
      </c>
      <c r="J32" s="52" t="s">
        <v>47</v>
      </c>
      <c r="K32" s="49">
        <f>(Exp!I34*2)/($P$41)*100</f>
        <v>0.0006973634503190872</v>
      </c>
      <c r="L32" s="49">
        <f>(Exp!J34*2)/($P$41)*100</f>
        <v>0.008317485710643443</v>
      </c>
      <c r="M32" s="49">
        <f>(Exp!K34*2)/($P$41)*100</f>
        <v>0.048865461092398005</v>
      </c>
      <c r="N32" s="52" t="s">
        <v>47</v>
      </c>
      <c r="O32" s="50">
        <f t="shared" si="2"/>
        <v>0.875092077254699</v>
      </c>
    </row>
    <row r="33" spans="1:16" ht="14.25" customHeight="1">
      <c r="A33" s="47" t="s">
        <v>16</v>
      </c>
      <c r="B33" s="49">
        <f>(Exp!B35+Imp!G29)/($P$41)*100</f>
        <v>0.3308168174220897</v>
      </c>
      <c r="C33" s="49">
        <f>(Exp!C35+Imp!G30)/($P$41)*100</f>
        <v>0.1248463394151972</v>
      </c>
      <c r="D33" s="49">
        <f>(Exp!D35+Imp!G31)/($P$41)*100</f>
        <v>0.7090028458886384</v>
      </c>
      <c r="E33" s="49">
        <f>(Exp!E35+Imp!G32)/($P$41)*100</f>
        <v>0.4251720891995415</v>
      </c>
      <c r="F33" s="49">
        <f>(Exp!F35+Imp!G33)/($P$41)*100</f>
        <v>1.2699992760195253</v>
      </c>
      <c r="G33" s="49">
        <f>(Imp!G34*2)/($P$41)*100</f>
        <v>0.0036155947650526776</v>
      </c>
      <c r="H33" s="48" t="s">
        <v>43</v>
      </c>
      <c r="I33" s="49">
        <f>(Exp!H35+Imp!G36)/($P$41)*100</f>
        <v>0.5642223444267456</v>
      </c>
      <c r="J33" s="49">
        <f>+Imp!G37*2/Part!$P$41*100</f>
        <v>0.7386051460808021</v>
      </c>
      <c r="K33" s="49">
        <f>(Exp!I35+Imp!G38)/($P$41)*100</f>
        <v>0.058058771797656866</v>
      </c>
      <c r="L33" s="49">
        <f>(Exp!J35+Imp!G39)/($P$41)*100</f>
        <v>0.6505982653632736</v>
      </c>
      <c r="M33" s="49">
        <f>(Exp!K35+Imp!G40)/($P$41)*100</f>
        <v>0.02760132569242715</v>
      </c>
      <c r="N33" s="49">
        <f>+(Imp!G41*2)/($P$41)*100</f>
        <v>0.01459245499892717</v>
      </c>
      <c r="O33" s="50">
        <f t="shared" si="2"/>
        <v>4.917131271069877</v>
      </c>
      <c r="P33" s="37"/>
    </row>
    <row r="34" spans="1:15" ht="14.25" customHeight="1">
      <c r="A34" s="47" t="s">
        <v>8</v>
      </c>
      <c r="B34" s="49">
        <f>(Exp!B36+Imp!H29)/($P$41)*100</f>
        <v>0.6096058774948886</v>
      </c>
      <c r="C34" s="49">
        <f>(Exp!C36+Imp!H30)/($P$41)*100</f>
        <v>0.02078649573453569</v>
      </c>
      <c r="D34" s="49">
        <f>(Exp!D36+Imp!H31)/($P$41)*100</f>
        <v>4.1201466073228765</v>
      </c>
      <c r="E34" s="49">
        <f>(Exp!E36+Imp!H32)/($P$41)*100</f>
        <v>1.1309792971993458</v>
      </c>
      <c r="F34" s="49">
        <f>(Exp!F36+Imp!H33)/($P$41)*100</f>
        <v>1.3290199949922494</v>
      </c>
      <c r="G34" s="49">
        <f>(Imp!H34*2)/($P$41)*100</f>
        <v>0.007198513549992974</v>
      </c>
      <c r="H34" s="49">
        <f>(Exp!G36+Imp!H35)/($P$41)*100</f>
        <v>0.11075278336005259</v>
      </c>
      <c r="I34" s="48" t="s">
        <v>43</v>
      </c>
      <c r="J34" s="49">
        <f>+Imp!H37*2/Part!$P$41*100</f>
        <v>0.09126533088779618</v>
      </c>
      <c r="K34" s="49">
        <f>(Exp!I36+Imp!H38)/($P$41)*100</f>
        <v>0.060612861543395666</v>
      </c>
      <c r="L34" s="49">
        <f>(Exp!J36+Imp!H39)/($P$41)*100</f>
        <v>0.38545599026966637</v>
      </c>
      <c r="M34" s="49">
        <f>(Exp!K36+Imp!H40)/($P$41)*100</f>
        <v>0.23408411951468666</v>
      </c>
      <c r="N34" s="49">
        <f>+(Imp!H41*2)/($P$41)*100</f>
        <v>0.09764598204273474</v>
      </c>
      <c r="O34" s="50">
        <f t="shared" si="2"/>
        <v>8.197553853912222</v>
      </c>
    </row>
    <row r="35" spans="1:15" ht="14.25" customHeight="1">
      <c r="A35" s="83" t="s">
        <v>64</v>
      </c>
      <c r="B35" s="49">
        <f>(Exp!B37*2)/($P$41)*100</f>
        <v>0.122918883662568</v>
      </c>
      <c r="C35" s="49">
        <f>(Exp!C37*2)/($P$41)*100</f>
        <v>0.006022962148974293</v>
      </c>
      <c r="D35" s="49">
        <f>(Exp!D37*2)/($P$41)*100</f>
        <v>0.5239775662549333</v>
      </c>
      <c r="E35" s="49">
        <f>(Exp!E37*2)/($P$41)*100</f>
        <v>0.22580404472564575</v>
      </c>
      <c r="F35" s="49">
        <f>(Exp!F37*2)/($P$41)*100</f>
        <v>2.2136494420408646</v>
      </c>
      <c r="G35" s="52" t="s">
        <v>47</v>
      </c>
      <c r="H35" s="49">
        <f>(Exp!G37*2)/($P$41)*100</f>
        <v>0.7746564961846504</v>
      </c>
      <c r="I35" s="49">
        <f>(Exp!H37*2)/($P$41)*100</f>
        <v>0.7577809652638648</v>
      </c>
      <c r="J35" s="48" t="s">
        <v>43</v>
      </c>
      <c r="K35" s="49">
        <f>(Exp!I37*2)/($P$41)*100</f>
        <v>0.0014983429470464276</v>
      </c>
      <c r="L35" s="49">
        <f>(Exp!J37*2)/($P$41)*100</f>
        <v>0.770593032325715</v>
      </c>
      <c r="M35" s="49">
        <f>(Exp!K37*2)/($P$41)*100</f>
        <v>0.007536304791681531</v>
      </c>
      <c r="N35" s="52" t="s">
        <v>47</v>
      </c>
      <c r="O35" s="50">
        <f>SUM(B35:N35)</f>
        <v>5.404438040345945</v>
      </c>
    </row>
    <row r="36" spans="1:15" ht="14.25" customHeight="1">
      <c r="A36" s="47" t="s">
        <v>9</v>
      </c>
      <c r="B36" s="49">
        <f>(Exp!B38+Imp!I29)/($P$41)*100</f>
        <v>0.9836050858871961</v>
      </c>
      <c r="C36" s="49">
        <f>(Exp!C38+Imp!I30)/($P$41)*100</f>
        <v>0.04677229828212441</v>
      </c>
      <c r="D36" s="49">
        <f>(Exp!D38+Imp!I31)/($P$41)*100</f>
        <v>2.2256511673994095</v>
      </c>
      <c r="E36" s="49">
        <f>(Exp!E38+Imp!I32)/($P$41)*100</f>
        <v>0.12208422899628676</v>
      </c>
      <c r="F36" s="49">
        <f>(Exp!F38+Imp!I33)/($P$41)*100</f>
        <v>0.019511287208805527</v>
      </c>
      <c r="G36" s="49">
        <f>(Imp!I34*2)/($P$41)*100</f>
        <v>0.0005378604161807654</v>
      </c>
      <c r="H36" s="49">
        <f>(Exp!G38+Imp!I35)/($P$41)*100</f>
        <v>0.005294269506952409</v>
      </c>
      <c r="I36" s="49">
        <f>(Exp!H38+Imp!I36)/($P$41)*100</f>
        <v>0.12145500642192633</v>
      </c>
      <c r="J36" s="49">
        <f>+Imp!I37*2/Part!$P$41*100</f>
        <v>0.07372895719590473</v>
      </c>
      <c r="K36" s="48" t="s">
        <v>43</v>
      </c>
      <c r="L36" s="49">
        <f>(Exp!J38+Imp!I39)/($P$41)*100</f>
        <v>0.00991679728435313</v>
      </c>
      <c r="M36" s="49">
        <f>(Exp!K38+Imp!I40)/($P$41)*100</f>
        <v>0.09683814260099947</v>
      </c>
      <c r="N36" s="49">
        <f>+(Imp!I41*2)/($P$41)*100</f>
        <v>0.0037639310504120403</v>
      </c>
      <c r="O36" s="50">
        <f t="shared" si="2"/>
        <v>3.7091590322505517</v>
      </c>
    </row>
    <row r="37" spans="1:15" ht="14.25" customHeight="1">
      <c r="A37" s="47" t="s">
        <v>10</v>
      </c>
      <c r="B37" s="49">
        <f>(Exp!B39+Imp!J29)/($P$41)*100</f>
        <v>0.9287614303886731</v>
      </c>
      <c r="C37" s="49">
        <f>(Exp!C39+Imp!J30)/($P$41)*100</f>
        <v>0.2908901246960535</v>
      </c>
      <c r="D37" s="49">
        <f>(Exp!D39+Imp!J31)/($P$41)*100</f>
        <v>1.9445186226404378</v>
      </c>
      <c r="E37" s="49">
        <f>(Exp!E39+Imp!J32)/($P$41)*100</f>
        <v>1.1726946347512048</v>
      </c>
      <c r="F37" s="49">
        <f>(Exp!F39+Imp!J33)/($P$41)*100</f>
        <v>1.0847076721898794</v>
      </c>
      <c r="G37" s="49">
        <f>(Imp!J34*2)/($P$41)*100</f>
        <v>0.02383732445112732</v>
      </c>
      <c r="H37" s="49">
        <f>(Exp!G39+Imp!J35)/($P$41)*100</f>
        <v>1.1804179267956265</v>
      </c>
      <c r="I37" s="49">
        <f>(Exp!H39+Imp!J36)/($P$41)*100</f>
        <v>1.3595339255303756</v>
      </c>
      <c r="J37" s="49">
        <f>+Imp!J37*2/Part!$P$41*100</f>
        <v>0.03647443448131265</v>
      </c>
      <c r="K37" s="49">
        <f>(Exp!I39+Imp!J38)/($P$41)*100</f>
        <v>0.10876024414281384</v>
      </c>
      <c r="L37" s="48" t="s">
        <v>43</v>
      </c>
      <c r="M37" s="49">
        <f>(Exp!K39+Imp!J40)/($P$41)*100</f>
        <v>0.13733891743412294</v>
      </c>
      <c r="N37" s="49">
        <f>+(Imp!J41*2)/($P$41)*100</f>
        <v>0.01893877037693427</v>
      </c>
      <c r="O37" s="50">
        <f t="shared" si="2"/>
        <v>8.286874027878563</v>
      </c>
    </row>
    <row r="38" spans="1:15" ht="14.25" customHeight="1">
      <c r="A38" s="47" t="s">
        <v>11</v>
      </c>
      <c r="B38" s="49">
        <f>(Exp!B40+Imp!K29)/($P$41)*100</f>
        <v>0.9468082958285243</v>
      </c>
      <c r="C38" s="49">
        <f>(Exp!C40+Imp!K30)/($P$41)*100</f>
        <v>0.008830273474830105</v>
      </c>
      <c r="D38" s="49">
        <f>(Exp!D40+Imp!K31)/($P$41)*100</f>
        <v>1.653362968629568</v>
      </c>
      <c r="E38" s="49">
        <f>(Exp!E40+Imp!K32)/($P$41)*100</f>
        <v>0.10207258589179061</v>
      </c>
      <c r="F38" s="49">
        <f>(Exp!F40+Imp!K33)/($P$41)*100</f>
        <v>0.028645687177721257</v>
      </c>
      <c r="G38" s="49">
        <f>(Imp!K34*2)/($P$41)*100</f>
        <v>0.00022286005248880618</v>
      </c>
      <c r="H38" s="49">
        <f>(Exp!G40+Imp!K35)/($P$41)*100</f>
        <v>0.023679360744113358</v>
      </c>
      <c r="I38" s="49">
        <f>(Exp!H40+Imp!K36)/($P$41)*100</f>
        <v>0.182462714628719</v>
      </c>
      <c r="J38" s="49">
        <f>+Imp!K37*2/Part!$P$41*100</f>
        <v>0.0021607038735674574</v>
      </c>
      <c r="K38" s="49">
        <f>(Exp!I40+Imp!K38)/($P$41)*100</f>
        <v>0.13370927957564682</v>
      </c>
      <c r="L38" s="49">
        <f>(Exp!J40+Imp!K39)/($P$41)*100</f>
        <v>0.03175713443039749</v>
      </c>
      <c r="M38" s="48" t="s">
        <v>43</v>
      </c>
      <c r="N38" s="49">
        <f>+(Imp!K41*2)/($P$41)*100</f>
        <v>0.009194106071885174</v>
      </c>
      <c r="O38" s="50">
        <f t="shared" si="2"/>
        <v>3.122905970379252</v>
      </c>
    </row>
    <row r="39" spans="1:16" ht="14.25" customHeight="1">
      <c r="A39" s="47" t="s">
        <v>12</v>
      </c>
      <c r="B39" s="49">
        <f>(Exp!B41*2)/($P$41)*100</f>
        <v>0.2037817955131806</v>
      </c>
      <c r="C39" s="49">
        <f>(Exp!C41*2)/($P$41)*100</f>
        <v>0.016445404171126374</v>
      </c>
      <c r="D39" s="49">
        <f>(Exp!D41*2)/($P$41)*100</f>
        <v>0.38877848451691716</v>
      </c>
      <c r="E39" s="49">
        <f>(Exp!E41*2)/($P$41)*100</f>
        <v>0.0553004509420844</v>
      </c>
      <c r="F39" s="49">
        <f>(Exp!F41*2)/($P$41)*100</f>
        <v>0.26438426641285373</v>
      </c>
      <c r="G39" s="52" t="s">
        <v>47</v>
      </c>
      <c r="H39" s="49">
        <f>(Exp!G41*2)/($P$41)*100</f>
        <v>0.04114256394141059</v>
      </c>
      <c r="I39" s="49">
        <f>(Exp!H41*2)/($P$41)*100</f>
        <v>0.8937745945241047</v>
      </c>
      <c r="J39" s="52" t="s">
        <v>47</v>
      </c>
      <c r="K39" s="49">
        <f>(Exp!I41*2)/($P$41)*100</f>
        <v>0.0021597883312507267</v>
      </c>
      <c r="L39" s="49">
        <f>(Exp!J41*2)/($P$41)*100</f>
        <v>0.04022041213016311</v>
      </c>
      <c r="M39" s="49">
        <f>(Exp!K41*2)/($P$41)*100</f>
        <v>0.01656434920214497</v>
      </c>
      <c r="N39" s="48" t="s">
        <v>43</v>
      </c>
      <c r="O39" s="50">
        <f t="shared" si="2"/>
        <v>1.9225521096852363</v>
      </c>
      <c r="P39" s="37"/>
    </row>
    <row r="40" spans="1:15" ht="4.5" customHeight="1">
      <c r="A40" s="47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7" ht="14.25" customHeight="1">
      <c r="A41" s="55" t="s">
        <v>6</v>
      </c>
      <c r="B41" s="50">
        <f aca="true" t="shared" si="3" ref="B41:N41">SUM(B27:B40)</f>
        <v>15.549989734073266</v>
      </c>
      <c r="C41" s="50">
        <f t="shared" si="3"/>
        <v>3.1402965173750212</v>
      </c>
      <c r="D41" s="50">
        <f t="shared" si="3"/>
        <v>34.26396633301477</v>
      </c>
      <c r="E41" s="50">
        <f t="shared" si="3"/>
        <v>7.921123638478879</v>
      </c>
      <c r="F41" s="50">
        <f t="shared" si="3"/>
        <v>8.679301396674015</v>
      </c>
      <c r="G41" s="50">
        <f t="shared" si="3"/>
        <v>0.06811209082976982</v>
      </c>
      <c r="H41" s="50">
        <f t="shared" si="3"/>
        <v>4.268889170532173</v>
      </c>
      <c r="I41" s="50">
        <f t="shared" si="3"/>
        <v>13.453835417145841</v>
      </c>
      <c r="J41" s="50">
        <f t="shared" si="3"/>
        <v>1.0154680705140708</v>
      </c>
      <c r="K41" s="50">
        <f t="shared" si="3"/>
        <v>3.4832620625053625</v>
      </c>
      <c r="L41" s="50">
        <f t="shared" si="3"/>
        <v>5.2169162550609345</v>
      </c>
      <c r="M41" s="50">
        <f t="shared" si="3"/>
        <v>2.218558056596523</v>
      </c>
      <c r="N41" s="50">
        <f t="shared" si="3"/>
        <v>0.7202812571993731</v>
      </c>
      <c r="O41" s="56">
        <f>SUM(B41:N41)</f>
        <v>100.00000000000001</v>
      </c>
      <c r="P41" s="19">
        <f>+Exp!L42+Imp!L42+Imp!L41+Imp!L34+Imp!L37+Exp!L34+Exp!L37+Exp!L41</f>
        <v>241605.435333479</v>
      </c>
      <c r="Q41" s="26">
        <f>+P41/2</f>
        <v>120802.7176667395</v>
      </c>
    </row>
    <row r="42" spans="1:15" ht="9.7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s="22" customFormat="1" ht="12.75">
      <c r="A43" s="57"/>
      <c r="B43" s="106" t="s">
        <v>55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58"/>
    </row>
    <row r="44" spans="1:16" ht="14.25" customHeight="1">
      <c r="A44" s="47" t="s">
        <v>1</v>
      </c>
      <c r="B44" s="86" t="s">
        <v>43</v>
      </c>
      <c r="C44" s="87">
        <f aca="true" t="shared" si="4" ref="C44:N44">(C10*$P$24-C27*$P$41)/($P$24-$P$41)</f>
        <v>1.8318750163192081</v>
      </c>
      <c r="D44" s="87">
        <f t="shared" si="4"/>
        <v>-24.66962330864514</v>
      </c>
      <c r="E44" s="87">
        <f t="shared" si="4"/>
        <v>0.1022802423441853</v>
      </c>
      <c r="F44" s="87">
        <f t="shared" si="4"/>
        <v>0.43713104142461623</v>
      </c>
      <c r="G44" s="87">
        <f t="shared" si="4"/>
        <v>-0.004144164859962992</v>
      </c>
      <c r="H44" s="87">
        <f t="shared" si="4"/>
        <v>-0.16359302954025876</v>
      </c>
      <c r="I44" s="87">
        <f t="shared" si="4"/>
        <v>-2.2297401228986184</v>
      </c>
      <c r="J44" s="87">
        <f t="shared" si="4"/>
        <v>0.0006020208523193983</v>
      </c>
      <c r="K44" s="87">
        <f t="shared" si="4"/>
        <v>11.136930296543872</v>
      </c>
      <c r="L44" s="87">
        <f t="shared" si="4"/>
        <v>0.25662913850436103</v>
      </c>
      <c r="M44" s="87">
        <f t="shared" si="4"/>
        <v>-0.32012429901395284</v>
      </c>
      <c r="N44" s="87">
        <f t="shared" si="4"/>
        <v>-0.07093595445644046</v>
      </c>
      <c r="O44" s="88">
        <f aca="true" t="shared" si="5" ref="O44:O56">SUM(B44:N44)</f>
        <v>-13.692713123425808</v>
      </c>
      <c r="P44" s="35"/>
    </row>
    <row r="45" spans="1:16" ht="14.25" customHeight="1">
      <c r="A45" s="47" t="s">
        <v>2</v>
      </c>
      <c r="B45" s="87">
        <f aca="true" t="shared" si="6" ref="B45:B56">(B11*$P$24-B28*$P$41)/($P$24-$P$41)</f>
        <v>0.11591848627680543</v>
      </c>
      <c r="C45" s="86" t="s">
        <v>43</v>
      </c>
      <c r="D45" s="87">
        <f aca="true" t="shared" si="7" ref="D45:N45">(D11*$P$24-D28*$P$41)/($P$24-$P$41)</f>
        <v>-0.022204779789989672</v>
      </c>
      <c r="E45" s="87">
        <f t="shared" si="7"/>
        <v>0.6864424805273799</v>
      </c>
      <c r="F45" s="87">
        <f t="shared" si="7"/>
        <v>-0.14999654052442052</v>
      </c>
      <c r="G45" s="87">
        <f t="shared" si="7"/>
        <v>0.01657105249539219</v>
      </c>
      <c r="H45" s="87">
        <f t="shared" si="7"/>
        <v>0.0008730829880103701</v>
      </c>
      <c r="I45" s="87">
        <f t="shared" si="7"/>
        <v>-0.2438147054365522</v>
      </c>
      <c r="J45" s="87">
        <f t="shared" si="7"/>
        <v>0.01298762155712745</v>
      </c>
      <c r="K45" s="87">
        <f t="shared" si="7"/>
        <v>0.19046383043823323</v>
      </c>
      <c r="L45" s="87">
        <f t="shared" si="7"/>
        <v>0.4968990484475379</v>
      </c>
      <c r="M45" s="87">
        <f t="shared" si="7"/>
        <v>0.1942610716255692</v>
      </c>
      <c r="N45" s="87">
        <f t="shared" si="7"/>
        <v>-0.04138398918833871</v>
      </c>
      <c r="O45" s="88">
        <f t="shared" si="5"/>
        <v>1.2570166594167547</v>
      </c>
      <c r="P45" s="35"/>
    </row>
    <row r="46" spans="1:16" ht="14.25" customHeight="1">
      <c r="A46" s="47" t="s">
        <v>3</v>
      </c>
      <c r="B46" s="87">
        <f t="shared" si="6"/>
        <v>17.86631333011363</v>
      </c>
      <c r="C46" s="87">
        <f aca="true" t="shared" si="8" ref="C46:C56">(C12*$P$24-C29*$P$41)/($P$24-$P$41)</f>
        <v>3.049755172721072</v>
      </c>
      <c r="D46" s="86" t="s">
        <v>43</v>
      </c>
      <c r="E46" s="87">
        <f aca="true" t="shared" si="9" ref="E46:N46">(E12*$P$24-E29*$P$41)/($P$24-$P$41)</f>
        <v>-1.6535230538330605</v>
      </c>
      <c r="F46" s="87">
        <f t="shared" si="9"/>
        <v>2.3533574752996964</v>
      </c>
      <c r="G46" s="87">
        <f t="shared" si="9"/>
        <v>0.13927312754336038</v>
      </c>
      <c r="H46" s="87">
        <f t="shared" si="9"/>
        <v>-0.18054249695751245</v>
      </c>
      <c r="I46" s="87">
        <f t="shared" si="9"/>
        <v>6.951656598238461</v>
      </c>
      <c r="J46" s="87">
        <f t="shared" si="9"/>
        <v>0.03919300712992226</v>
      </c>
      <c r="K46" s="87">
        <f t="shared" si="9"/>
        <v>0.3016497488835273</v>
      </c>
      <c r="L46" s="87">
        <f t="shared" si="9"/>
        <v>1.5020934068226854</v>
      </c>
      <c r="M46" s="87">
        <f t="shared" si="9"/>
        <v>-1.6378204798755953</v>
      </c>
      <c r="N46" s="87">
        <f t="shared" si="9"/>
        <v>-2.195708226955192</v>
      </c>
      <c r="O46" s="88">
        <f t="shared" si="5"/>
        <v>26.53569760913099</v>
      </c>
      <c r="P46" s="35"/>
    </row>
    <row r="47" spans="1:15" ht="14.25" customHeight="1">
      <c r="A47" s="47" t="s">
        <v>4</v>
      </c>
      <c r="B47" s="87">
        <f t="shared" si="6"/>
        <v>4.258974341836057</v>
      </c>
      <c r="C47" s="87">
        <f t="shared" si="8"/>
        <v>0.10745162666444086</v>
      </c>
      <c r="D47" s="87">
        <f aca="true" t="shared" si="10" ref="D47:D56">(D13*$P$24-D30*$P$41)/($P$24-$P$41)</f>
        <v>12.25437273549972</v>
      </c>
      <c r="E47" s="86" t="s">
        <v>43</v>
      </c>
      <c r="F47" s="87">
        <f aca="true" t="shared" si="11" ref="F47:N47">(F13*$P$24-F30*$P$41)/($P$24-$P$41)</f>
        <v>1.9248047243989312</v>
      </c>
      <c r="G47" s="87">
        <f t="shared" si="11"/>
        <v>-0.0019096322316647994</v>
      </c>
      <c r="H47" s="87">
        <f t="shared" si="11"/>
        <v>1.96804300212109</v>
      </c>
      <c r="I47" s="87">
        <f t="shared" si="11"/>
        <v>2.7338374646468373</v>
      </c>
      <c r="J47" s="87">
        <f t="shared" si="11"/>
        <v>0.053848556647961336</v>
      </c>
      <c r="K47" s="87">
        <f t="shared" si="11"/>
        <v>-0.15871072015200494</v>
      </c>
      <c r="L47" s="87">
        <f t="shared" si="11"/>
        <v>2.0304191971502408</v>
      </c>
      <c r="M47" s="87">
        <f t="shared" si="11"/>
        <v>0.0383542877669065</v>
      </c>
      <c r="N47" s="87">
        <f t="shared" si="11"/>
        <v>-0.300689689904729</v>
      </c>
      <c r="O47" s="88">
        <f t="shared" si="5"/>
        <v>24.90879589444378</v>
      </c>
    </row>
    <row r="48" spans="1:15" ht="14.25" customHeight="1">
      <c r="A48" s="51" t="s">
        <v>5</v>
      </c>
      <c r="B48" s="87">
        <f t="shared" si="6"/>
        <v>1.343410162170169</v>
      </c>
      <c r="C48" s="87">
        <f t="shared" si="8"/>
        <v>-0.22487497191942696</v>
      </c>
      <c r="D48" s="87">
        <f t="shared" si="10"/>
        <v>4.174947425643877</v>
      </c>
      <c r="E48" s="87">
        <f aca="true" t="shared" si="12" ref="E48:E56">(E14*$P$24-E31*$P$41)/($P$24-$P$41)</f>
        <v>0.3305492030070595</v>
      </c>
      <c r="F48" s="86" t="s">
        <v>43</v>
      </c>
      <c r="G48" s="87">
        <f aca="true" t="shared" si="13" ref="G48:N48">(G14*$P$24-G31*$P$41)/($P$24-$P$41)</f>
        <v>-0.057521443050030076</v>
      </c>
      <c r="H48" s="87">
        <f t="shared" si="13"/>
        <v>0.8246032677647362</v>
      </c>
      <c r="I48" s="87">
        <f t="shared" si="13"/>
        <v>4.430915957945407</v>
      </c>
      <c r="J48" s="87">
        <f t="shared" si="13"/>
        <v>-0.012844731081346731</v>
      </c>
      <c r="K48" s="87">
        <f t="shared" si="13"/>
        <v>0.031646564022847955</v>
      </c>
      <c r="L48" s="87">
        <f t="shared" si="13"/>
        <v>0.8478580380476934</v>
      </c>
      <c r="M48" s="87">
        <f t="shared" si="13"/>
        <v>0.0223823638560895</v>
      </c>
      <c r="N48" s="87">
        <f t="shared" si="13"/>
        <v>-0.823755379250752</v>
      </c>
      <c r="O48" s="88">
        <f t="shared" si="5"/>
        <v>10.887316457156324</v>
      </c>
    </row>
    <row r="49" spans="1:17" ht="14.25" customHeight="1">
      <c r="A49" s="47" t="s">
        <v>7</v>
      </c>
      <c r="B49" s="87">
        <f t="shared" si="6"/>
        <v>0.5783478023241618</v>
      </c>
      <c r="C49" s="87">
        <f t="shared" si="8"/>
        <v>-0.015818708595032493</v>
      </c>
      <c r="D49" s="87">
        <f t="shared" si="10"/>
        <v>-0.03490109140818671</v>
      </c>
      <c r="E49" s="87">
        <f t="shared" si="12"/>
        <v>0.03369893429634014</v>
      </c>
      <c r="F49" s="87">
        <f aca="true" t="shared" si="14" ref="F49:F56">(F15*$P$24-F32*$P$41)/($P$24-$P$41)</f>
        <v>0.12129847571877113</v>
      </c>
      <c r="G49" s="86" t="s">
        <v>43</v>
      </c>
      <c r="H49" s="87">
        <f>(H15*$P$24-H32*$P$41)/($P$24-$P$41)</f>
        <v>0.032541506974700755</v>
      </c>
      <c r="I49" s="87">
        <f>(I15*$P$24-I32*$P$41)/($P$24-$P$41)</f>
        <v>0.6074587571682334</v>
      </c>
      <c r="J49" s="89" t="s">
        <v>47</v>
      </c>
      <c r="K49" s="87">
        <f aca="true" t="shared" si="15" ref="K49:M52">(K15*$P$24-K32*$P$41)/($P$24-$P$41)</f>
        <v>0.0134505713339561</v>
      </c>
      <c r="L49" s="87">
        <f t="shared" si="15"/>
        <v>0.016192700779429303</v>
      </c>
      <c r="M49" s="87">
        <f t="shared" si="15"/>
        <v>-0.08311436042650393</v>
      </c>
      <c r="N49" s="89" t="s">
        <v>47</v>
      </c>
      <c r="O49" s="88">
        <f t="shared" si="5"/>
        <v>1.2691545881658695</v>
      </c>
      <c r="Q49" s="37"/>
    </row>
    <row r="50" spans="1:15" ht="14.25" customHeight="1">
      <c r="A50" s="47" t="s">
        <v>16</v>
      </c>
      <c r="B50" s="87">
        <f t="shared" si="6"/>
        <v>0.2697720201052638</v>
      </c>
      <c r="C50" s="87">
        <f t="shared" si="8"/>
        <v>0.5234434527096775</v>
      </c>
      <c r="D50" s="87">
        <f t="shared" si="10"/>
        <v>0.8614128563036177</v>
      </c>
      <c r="E50" s="87">
        <f t="shared" si="12"/>
        <v>0.08561508871907818</v>
      </c>
      <c r="F50" s="87">
        <f t="shared" si="14"/>
        <v>2.947380835312847</v>
      </c>
      <c r="G50" s="87">
        <f>(G16*$P$24-G33*$P$41)/($P$24-$P$41)</f>
        <v>0.021369103885735943</v>
      </c>
      <c r="H50" s="86" t="s">
        <v>43</v>
      </c>
      <c r="I50" s="87">
        <f>(I16*$P$24-I33*$P$41)/($P$24-$P$41)</f>
        <v>0.7743473773949912</v>
      </c>
      <c r="J50" s="87">
        <f>(J16*$P$24-J33*$P$41)/($P$24-$P$41)</f>
        <v>2.324813971036984</v>
      </c>
      <c r="K50" s="87">
        <f t="shared" si="15"/>
        <v>-0.13313493234981144</v>
      </c>
      <c r="L50" s="87">
        <f t="shared" si="15"/>
        <v>0.3407914941896274</v>
      </c>
      <c r="M50" s="87">
        <f t="shared" si="15"/>
        <v>-0.018548448893747634</v>
      </c>
      <c r="N50" s="87">
        <f>(N16*$P$24-N33*$P$41)/($P$24-$P$41)</f>
        <v>-0.08811076550152201</v>
      </c>
      <c r="O50" s="88">
        <f t="shared" si="5"/>
        <v>7.9091520529127415</v>
      </c>
    </row>
    <row r="51" spans="1:15" ht="14.25" customHeight="1">
      <c r="A51" s="47" t="s">
        <v>8</v>
      </c>
      <c r="B51" s="87">
        <f t="shared" si="6"/>
        <v>0.4737523163069502</v>
      </c>
      <c r="C51" s="87">
        <f t="shared" si="8"/>
        <v>0.01107848908610068</v>
      </c>
      <c r="D51" s="87">
        <f t="shared" si="10"/>
        <v>5.277140979733251</v>
      </c>
      <c r="E51" s="87">
        <f t="shared" si="12"/>
        <v>1.4087165717200147</v>
      </c>
      <c r="F51" s="87">
        <f t="shared" si="14"/>
        <v>0.9867151514519903</v>
      </c>
      <c r="G51" s="87">
        <f>(G17*$P$24-G34*$P$41)/($P$24-$P$41)</f>
        <v>0.12094286987342204</v>
      </c>
      <c r="H51" s="87">
        <f aca="true" t="shared" si="16" ref="H51:H56">(H17*$P$24-H34*$P$41)/($P$24-$P$41)</f>
        <v>0.35710705750246863</v>
      </c>
      <c r="I51" s="86" t="s">
        <v>43</v>
      </c>
      <c r="J51" s="87">
        <f>(J17*$P$24-J34*$P$41)/($P$24-$P$41)</f>
        <v>-0.04434803910511094</v>
      </c>
      <c r="K51" s="87">
        <f t="shared" si="15"/>
        <v>-0.39686479494382493</v>
      </c>
      <c r="L51" s="87">
        <f t="shared" si="15"/>
        <v>-0.06523610871011107</v>
      </c>
      <c r="M51" s="87">
        <f t="shared" si="15"/>
        <v>0.039224483299830075</v>
      </c>
      <c r="N51" s="87">
        <f>(N17*$P$24-N34*$P$41)/($P$24-$P$41)</f>
        <v>-0.541632743967374</v>
      </c>
      <c r="O51" s="88">
        <f t="shared" si="5"/>
        <v>7.626596232247604</v>
      </c>
    </row>
    <row r="52" spans="1:17" ht="14.25" customHeight="1">
      <c r="A52" s="83" t="s">
        <v>64</v>
      </c>
      <c r="B52" s="87">
        <f t="shared" si="6"/>
        <v>-0.0020833893404042323</v>
      </c>
      <c r="C52" s="87">
        <f t="shared" si="8"/>
        <v>-0.009309765788237811</v>
      </c>
      <c r="D52" s="87">
        <f t="shared" si="10"/>
        <v>12.859392026010887</v>
      </c>
      <c r="E52" s="87">
        <f t="shared" si="12"/>
        <v>-0.31262429819761</v>
      </c>
      <c r="F52" s="87">
        <f t="shared" si="14"/>
        <v>3.932572131672296</v>
      </c>
      <c r="G52" s="89" t="s">
        <v>47</v>
      </c>
      <c r="H52" s="87">
        <f t="shared" si="16"/>
        <v>3.0600124793889956</v>
      </c>
      <c r="I52" s="87">
        <f>(I18*$P$24-I35*$P$41)/($P$24-$P$41)</f>
        <v>2.449244753411315</v>
      </c>
      <c r="J52" s="86" t="s">
        <v>43</v>
      </c>
      <c r="K52" s="87">
        <f t="shared" si="15"/>
        <v>0.372239024874214</v>
      </c>
      <c r="L52" s="87">
        <f t="shared" si="15"/>
        <v>-6.850240560762819</v>
      </c>
      <c r="M52" s="87">
        <f t="shared" si="15"/>
        <v>0.005956051030388151</v>
      </c>
      <c r="N52" s="89" t="s">
        <v>47</v>
      </c>
      <c r="O52" s="88">
        <f t="shared" si="5"/>
        <v>15.505158452299023</v>
      </c>
      <c r="Q52" s="37"/>
    </row>
    <row r="53" spans="1:15" ht="14.25" customHeight="1">
      <c r="A53" s="47" t="s">
        <v>9</v>
      </c>
      <c r="B53" s="87">
        <f t="shared" si="6"/>
        <v>1.0358895650314766</v>
      </c>
      <c r="C53" s="87">
        <f t="shared" si="8"/>
        <v>-0.006619876344129088</v>
      </c>
      <c r="D53" s="87">
        <f t="shared" si="10"/>
        <v>2.7144215960643394</v>
      </c>
      <c r="E53" s="87">
        <f t="shared" si="12"/>
        <v>-0.0628270946880585</v>
      </c>
      <c r="F53" s="87">
        <f t="shared" si="14"/>
        <v>0.033409464999899996</v>
      </c>
      <c r="G53" s="87">
        <f>(G19*$P$24-G36*$P$41)/($P$24-$P$41)</f>
        <v>-0.0008627384002053446</v>
      </c>
      <c r="H53" s="87">
        <f t="shared" si="16"/>
        <v>0.018321501666679445</v>
      </c>
      <c r="I53" s="87">
        <f>(I19*$P$24-I36*$P$41)/($P$24-$P$41)</f>
        <v>0.45339486253786226</v>
      </c>
      <c r="J53" s="87">
        <f>(J19*$P$24-J36*$P$41)/($P$24-$P$41)</f>
        <v>0.5688038926114882</v>
      </c>
      <c r="K53" s="86" t="s">
        <v>43</v>
      </c>
      <c r="L53" s="87">
        <f>(L19*$P$24-L36*$P$41)/($P$24-$P$41)</f>
        <v>0.022465726137964062</v>
      </c>
      <c r="M53" s="87">
        <f>(M19*$P$24-M36*$P$41)/($P$24-$P$41)</f>
        <v>0.2538600434126927</v>
      </c>
      <c r="N53" s="87">
        <f>(N19*$P$24-N36*$P$41)/($P$24-$P$41)</f>
        <v>-0.04285630431260227</v>
      </c>
      <c r="O53" s="88">
        <f t="shared" si="5"/>
        <v>4.987400638717408</v>
      </c>
    </row>
    <row r="54" spans="1:15" ht="14.25" customHeight="1">
      <c r="A54" s="47" t="s">
        <v>10</v>
      </c>
      <c r="B54" s="87">
        <f t="shared" si="6"/>
        <v>0.7484443878909032</v>
      </c>
      <c r="C54" s="87">
        <f t="shared" si="8"/>
        <v>0.6788378646257722</v>
      </c>
      <c r="D54" s="87">
        <f t="shared" si="10"/>
        <v>-0.6205676041896839</v>
      </c>
      <c r="E54" s="87">
        <f t="shared" si="12"/>
        <v>1.9437330388429053</v>
      </c>
      <c r="F54" s="87">
        <f t="shared" si="14"/>
        <v>2.3185881787960763</v>
      </c>
      <c r="G54" s="87">
        <f>(G20*$P$24-G37*$P$41)/($P$24-$P$41)</f>
        <v>-0.2757413881806087</v>
      </c>
      <c r="H54" s="87">
        <f t="shared" si="16"/>
        <v>1.7499033522425316</v>
      </c>
      <c r="I54" s="87">
        <f>(I20*$P$24-I37*$P$41)/($P$24-$P$41)</f>
        <v>1.442098396267597</v>
      </c>
      <c r="J54" s="87">
        <f>(J20*$P$24-J37*$P$41)/($P$24-$P$41)</f>
        <v>-0.23009046084186535</v>
      </c>
      <c r="K54" s="87">
        <f>(K20*$P$24-K37*$P$41)/($P$24-$P$41)</f>
        <v>0.06771797135182164</v>
      </c>
      <c r="L54" s="86" t="s">
        <v>43</v>
      </c>
      <c r="M54" s="87">
        <f>(M20*$P$24-M37*$P$41)/($P$24-$P$41)</f>
        <v>-0.2994358640956846</v>
      </c>
      <c r="N54" s="87">
        <f>(N20*$P$24-N37*$P$41)/($P$24-$P$41)</f>
        <v>-0.15964954288334876</v>
      </c>
      <c r="O54" s="88">
        <f t="shared" si="5"/>
        <v>7.363838329826415</v>
      </c>
    </row>
    <row r="55" spans="1:15" ht="14.25" customHeight="1">
      <c r="A55" s="47" t="s">
        <v>11</v>
      </c>
      <c r="B55" s="87">
        <f t="shared" si="6"/>
        <v>0.29433408849738235</v>
      </c>
      <c r="C55" s="87">
        <f t="shared" si="8"/>
        <v>0.00449493905605709</v>
      </c>
      <c r="D55" s="87">
        <f t="shared" si="10"/>
        <v>3.2564807871960895</v>
      </c>
      <c r="E55" s="87">
        <f t="shared" si="12"/>
        <v>-0.08226762411135027</v>
      </c>
      <c r="F55" s="87">
        <f t="shared" si="14"/>
        <v>0.5194650289459787</v>
      </c>
      <c r="G55" s="87">
        <f>(G21*$P$24-G38*$P$41)/($P$24-$P$41)</f>
        <v>0.0011966711798616061</v>
      </c>
      <c r="H55" s="87">
        <f t="shared" si="16"/>
        <v>0.012301481523216569</v>
      </c>
      <c r="I55" s="87">
        <f>(I21*$P$24-I38*$P$41)/($P$24-$P$41)</f>
        <v>0.014707863101352832</v>
      </c>
      <c r="J55" s="87">
        <f>(J21*$P$24-J38*$P$41)/($P$24-$P$41)</f>
        <v>0.05828158643803848</v>
      </c>
      <c r="K55" s="87">
        <f>(K21*$P$24-K38*$P$41)/($P$24-$P$41)</f>
        <v>-0.018860350974582763</v>
      </c>
      <c r="L55" s="87">
        <f>(L21*$P$24-L38*$P$41)/($P$24-$P$41)</f>
        <v>0.04453762031013573</v>
      </c>
      <c r="M55" s="86" t="s">
        <v>43</v>
      </c>
      <c r="N55" s="87">
        <f>(N21*$P$24-N38*$P$41)/($P$24-$P$41)</f>
        <v>-0.10641082288270581</v>
      </c>
      <c r="O55" s="88">
        <f t="shared" si="5"/>
        <v>3.998261268279474</v>
      </c>
    </row>
    <row r="56" spans="1:15" ht="14.25" customHeight="1">
      <c r="A56" s="47" t="s">
        <v>12</v>
      </c>
      <c r="B56" s="87">
        <f t="shared" si="6"/>
        <v>1.1234740852460614</v>
      </c>
      <c r="C56" s="87">
        <f t="shared" si="8"/>
        <v>-0.15246644057591582</v>
      </c>
      <c r="D56" s="87">
        <f t="shared" si="10"/>
        <v>1.0668080002273885</v>
      </c>
      <c r="E56" s="87">
        <f t="shared" si="12"/>
        <v>0.08945557258555907</v>
      </c>
      <c r="F56" s="87">
        <f t="shared" si="14"/>
        <v>0.34713538827645307</v>
      </c>
      <c r="G56" s="89" t="s">
        <v>47</v>
      </c>
      <c r="H56" s="87">
        <f t="shared" si="16"/>
        <v>-0.13899537665941727</v>
      </c>
      <c r="I56" s="87">
        <f>(I22*$P$24-I39*$P$41)/($P$24-$P$41)</f>
        <v>-0.8476342137926397</v>
      </c>
      <c r="J56" s="89" t="s">
        <v>47</v>
      </c>
      <c r="K56" s="87">
        <f>(K22*$P$24-K39*$P$41)/($P$24-$P$41)</f>
        <v>0.1593834816950558</v>
      </c>
      <c r="L56" s="87">
        <f>(L22*$P$24-L39*$P$41)/($P$24-$P$41)</f>
        <v>-0.21556862396297188</v>
      </c>
      <c r="M56" s="87">
        <f>(M22*$P$24-M39*$P$41)/($P$24-$P$41)</f>
        <v>0.012733067790066672</v>
      </c>
      <c r="N56" s="86" t="s">
        <v>43</v>
      </c>
      <c r="O56" s="88">
        <f t="shared" si="5"/>
        <v>1.4443249408296397</v>
      </c>
    </row>
    <row r="57" spans="1:15" ht="4.5" customHeight="1">
      <c r="A57" s="47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</row>
    <row r="58" spans="1:17" ht="14.25" customHeight="1">
      <c r="A58" s="55" t="s">
        <v>6</v>
      </c>
      <c r="B58" s="88">
        <f aca="true" t="shared" si="17" ref="B58:N58">SUM(B44:B57)</f>
        <v>28.106547196458454</v>
      </c>
      <c r="C58" s="88">
        <f t="shared" si="17"/>
        <v>5.797846797959585</v>
      </c>
      <c r="D58" s="88">
        <f t="shared" si="17"/>
        <v>17.117679622646172</v>
      </c>
      <c r="E58" s="88">
        <f t="shared" si="17"/>
        <v>2.5692490612124423</v>
      </c>
      <c r="F58" s="88">
        <f t="shared" si="17"/>
        <v>15.771861355773137</v>
      </c>
      <c r="G58" s="88">
        <f t="shared" si="17"/>
        <v>-0.04082654174469974</v>
      </c>
      <c r="H58" s="88">
        <f t="shared" si="17"/>
        <v>7.540575829015241</v>
      </c>
      <c r="I58" s="88">
        <f t="shared" si="17"/>
        <v>16.536472988584247</v>
      </c>
      <c r="J58" s="88">
        <f t="shared" si="17"/>
        <v>2.771247425245518</v>
      </c>
      <c r="K58" s="88">
        <f t="shared" si="17"/>
        <v>11.565910690723303</v>
      </c>
      <c r="L58" s="88">
        <f t="shared" si="17"/>
        <v>-1.5731589230462264</v>
      </c>
      <c r="M58" s="88">
        <f t="shared" si="17"/>
        <v>-1.7922720835239414</v>
      </c>
      <c r="N58" s="88">
        <f t="shared" si="17"/>
        <v>-4.371133419303005</v>
      </c>
      <c r="O58" s="88">
        <f>+SUM(B58:N58)</f>
        <v>100.00000000000024</v>
      </c>
      <c r="P58" s="19"/>
      <c r="Q58" s="26"/>
    </row>
    <row r="59" spans="1:15" ht="9.75" customHeight="1" thickBot="1">
      <c r="A59" s="42"/>
      <c r="B59" s="42"/>
      <c r="C59" s="42"/>
      <c r="D59" s="42"/>
      <c r="E59" s="42"/>
      <c r="F59" s="42"/>
      <c r="G59" s="42"/>
      <c r="H59" s="42"/>
      <c r="I59" s="42"/>
      <c r="J59" s="63"/>
      <c r="K59" s="42"/>
      <c r="L59" s="42"/>
      <c r="M59" s="42"/>
      <c r="N59" s="42"/>
      <c r="O59" s="42"/>
    </row>
    <row r="60" spans="1:15" ht="2.25" customHeight="1">
      <c r="A60" s="57"/>
      <c r="B60" s="59"/>
      <c r="C60" s="59"/>
      <c r="D60" s="59"/>
      <c r="E60" s="59"/>
      <c r="F60" s="59"/>
      <c r="G60" s="59"/>
      <c r="H60" s="59"/>
      <c r="I60" s="59"/>
      <c r="J60" s="74"/>
      <c r="K60" s="59"/>
      <c r="L60" s="59"/>
      <c r="M60" s="59"/>
      <c r="N60" s="59"/>
      <c r="O60" s="39"/>
    </row>
    <row r="61" spans="1:15" s="12" customFormat="1" ht="12">
      <c r="A61" s="60" t="s">
        <v>42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0"/>
    </row>
    <row r="62" spans="1:15" s="12" customFormat="1" ht="12">
      <c r="A62" s="60" t="s">
        <v>69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0"/>
    </row>
    <row r="63" spans="2:14" s="12" customFormat="1" ht="12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2:16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P64" s="16"/>
    </row>
    <row r="65" spans="2:14" ht="12.7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</sheetData>
  <sheetProtection/>
  <conditionalFormatting sqref="B10:N17 B19:N21 B22:F22 J22 N22">
    <cfRule type="expression" priority="14" dxfId="0" stopIfTrue="1">
      <formula>B10&gt;2</formula>
    </cfRule>
  </conditionalFormatting>
  <conditionalFormatting sqref="B27:N34 B36:N38 B39:F39 H39:I39 K39:N39">
    <cfRule type="expression" priority="13" dxfId="0" stopIfTrue="1">
      <formula>B27&gt;2</formula>
    </cfRule>
  </conditionalFormatting>
  <conditionalFormatting sqref="B44:N56">
    <cfRule type="expression" priority="1" dxfId="11" stopIfTrue="1">
      <formula>B44&lt;-100</formula>
    </cfRule>
    <cfRule type="expression" priority="11" dxfId="14" stopIfTrue="1">
      <formula>B44&lt;-3</formula>
    </cfRule>
    <cfRule type="expression" priority="12" dxfId="0" stopIfTrue="1">
      <formula>B44&gt;3</formula>
    </cfRule>
  </conditionalFormatting>
  <conditionalFormatting sqref="B18:I18 K18:N18">
    <cfRule type="expression" priority="10" dxfId="0" stopIfTrue="1">
      <formula>B18&gt;2</formula>
    </cfRule>
  </conditionalFormatting>
  <conditionalFormatting sqref="J18">
    <cfRule type="expression" priority="9" dxfId="0" stopIfTrue="1">
      <formula>J18&gt;2</formula>
    </cfRule>
  </conditionalFormatting>
  <conditionalFormatting sqref="B35:I35 K35:N35">
    <cfRule type="expression" priority="8" dxfId="0" stopIfTrue="1">
      <formula>B35&gt;2</formula>
    </cfRule>
  </conditionalFormatting>
  <conditionalFormatting sqref="J35">
    <cfRule type="expression" priority="7" dxfId="0" stopIfTrue="1">
      <formula>J35&gt;2</formula>
    </cfRule>
  </conditionalFormatting>
  <conditionalFormatting sqref="G22">
    <cfRule type="expression" priority="6" dxfId="0" stopIfTrue="1">
      <formula>G22&gt;2</formula>
    </cfRule>
  </conditionalFormatting>
  <conditionalFormatting sqref="G39">
    <cfRule type="expression" priority="5" dxfId="0" stopIfTrue="1">
      <formula>G39&gt;2</formula>
    </cfRule>
  </conditionalFormatting>
  <conditionalFormatting sqref="J39">
    <cfRule type="expression" priority="4" dxfId="0" stopIfTrue="1">
      <formula>J39&gt;2</formula>
    </cfRule>
  </conditionalFormatting>
  <conditionalFormatting sqref="H22:I22">
    <cfRule type="expression" priority="3" dxfId="0" stopIfTrue="1">
      <formula>H22&gt;2</formula>
    </cfRule>
  </conditionalFormatting>
  <conditionalFormatting sqref="K22:M22">
    <cfRule type="expression" priority="2" dxfId="0" stopIfTrue="1">
      <formula>K22&gt;2</formula>
    </cfRule>
  </conditionalFormatting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5" sqref="A75:IV101"/>
    </sheetView>
  </sheetViews>
  <sheetFormatPr defaultColWidth="11.421875" defaultRowHeight="12.75"/>
  <cols>
    <col min="1" max="1" width="13.57421875" style="0" customWidth="1"/>
    <col min="2" max="6" width="8.7109375" style="0" customWidth="1"/>
    <col min="7" max="7" width="8.7109375" style="30" customWidth="1"/>
    <col min="8" max="8" width="9.57421875" style="0" customWidth="1"/>
    <col min="9" max="11" width="8.7109375" style="0" customWidth="1"/>
    <col min="12" max="12" width="8.8515625" style="0" customWidth="1"/>
  </cols>
  <sheetData>
    <row r="1" spans="1:12" ht="12.75">
      <c r="A1" s="40" t="s">
        <v>61</v>
      </c>
      <c r="B1" s="76"/>
      <c r="C1" s="76"/>
      <c r="D1" s="76"/>
      <c r="E1" s="76"/>
      <c r="F1" s="76"/>
      <c r="G1" s="107"/>
      <c r="H1" s="76"/>
      <c r="I1" s="76"/>
      <c r="J1" s="76"/>
      <c r="K1" s="76"/>
      <c r="L1" s="39"/>
    </row>
    <row r="2" spans="1:12" ht="12.75">
      <c r="A2" s="40" t="str">
        <f>+Exp!A2</f>
        <v>ARGENTINA, BOLIVIA, BRASIL, CHILE, COLOMBIA, ECUADOR, MÉXICO, PARAGUAY, PERÚ Y URUGUAY</v>
      </c>
      <c r="B2" s="39"/>
      <c r="C2" s="39"/>
      <c r="D2" s="39"/>
      <c r="E2" s="39"/>
      <c r="F2" s="39"/>
      <c r="G2" s="75"/>
      <c r="H2" s="39"/>
      <c r="I2" s="39"/>
      <c r="J2" s="39"/>
      <c r="K2" s="39"/>
      <c r="L2" s="39"/>
    </row>
    <row r="3" spans="1:12" ht="12.75">
      <c r="A3" s="40" t="s">
        <v>20</v>
      </c>
      <c r="B3" s="39"/>
      <c r="C3" s="39"/>
      <c r="D3" s="39"/>
      <c r="E3" s="39"/>
      <c r="F3" s="39"/>
      <c r="G3" s="75"/>
      <c r="H3" s="39"/>
      <c r="I3" s="39"/>
      <c r="J3" s="39"/>
      <c r="K3" s="39"/>
      <c r="L3" s="39"/>
    </row>
    <row r="4" spans="1:13" ht="12.75">
      <c r="A4" s="41" t="str">
        <f>+Exp!A4</f>
        <v>Enero-Diciembre 2017-2018</v>
      </c>
      <c r="B4" s="39"/>
      <c r="C4" s="39"/>
      <c r="D4" s="39"/>
      <c r="E4" s="39"/>
      <c r="F4" s="39"/>
      <c r="G4" s="75"/>
      <c r="H4" s="39"/>
      <c r="I4" s="39"/>
      <c r="J4" s="39"/>
      <c r="K4" s="39"/>
      <c r="L4" s="62"/>
      <c r="M4" s="13"/>
    </row>
    <row r="5" spans="1:12" ht="12.75">
      <c r="A5" s="41" t="s">
        <v>36</v>
      </c>
      <c r="B5" s="76"/>
      <c r="C5" s="76"/>
      <c r="D5" s="76"/>
      <c r="E5" s="76"/>
      <c r="F5" s="76"/>
      <c r="G5" s="107"/>
      <c r="H5" s="76"/>
      <c r="I5" s="76"/>
      <c r="J5" s="76"/>
      <c r="K5" s="76"/>
      <c r="L5" s="39"/>
    </row>
    <row r="6" spans="1:12" ht="9" customHeight="1" thickBot="1">
      <c r="A6" s="63"/>
      <c r="B6" s="63"/>
      <c r="C6" s="63"/>
      <c r="D6" s="63"/>
      <c r="E6" s="63"/>
      <c r="F6" s="63"/>
      <c r="G6" s="108"/>
      <c r="H6" s="63"/>
      <c r="I6" s="63"/>
      <c r="J6" s="63"/>
      <c r="K6" s="63"/>
      <c r="L6" s="63"/>
    </row>
    <row r="7" spans="1:12" ht="15" customHeight="1" thickBot="1">
      <c r="A7" s="93" t="s">
        <v>0</v>
      </c>
      <c r="B7" s="91" t="s">
        <v>30</v>
      </c>
      <c r="C7" s="91" t="s">
        <v>31</v>
      </c>
      <c r="D7" s="91" t="s">
        <v>32</v>
      </c>
      <c r="E7" s="92" t="s">
        <v>33</v>
      </c>
      <c r="F7" s="91" t="s">
        <v>40</v>
      </c>
      <c r="G7" s="91" t="s">
        <v>34</v>
      </c>
      <c r="H7" s="91" t="s">
        <v>35</v>
      </c>
      <c r="I7" s="91" t="s">
        <v>41</v>
      </c>
      <c r="J7" s="91" t="s">
        <v>37</v>
      </c>
      <c r="K7" s="91" t="s">
        <v>38</v>
      </c>
      <c r="L7" s="91" t="s">
        <v>18</v>
      </c>
    </row>
    <row r="8" spans="1:12" ht="9" customHeight="1">
      <c r="A8" s="64"/>
      <c r="B8" s="39"/>
      <c r="C8" s="39"/>
      <c r="D8" s="39"/>
      <c r="E8" s="39"/>
      <c r="F8" s="39"/>
      <c r="G8" s="75"/>
      <c r="H8" s="39"/>
      <c r="I8" s="39"/>
      <c r="J8" s="39"/>
      <c r="K8" s="39"/>
      <c r="L8" s="39"/>
    </row>
    <row r="9" spans="1:12" ht="15">
      <c r="A9" s="65"/>
      <c r="B9" s="65" t="str">
        <f>+Exp!B10</f>
        <v>Enero-Diciembre 2018</v>
      </c>
      <c r="C9" s="65"/>
      <c r="D9" s="66"/>
      <c r="E9" s="66"/>
      <c r="F9" s="66"/>
      <c r="G9" s="109"/>
      <c r="H9" s="66"/>
      <c r="I9" s="66"/>
      <c r="J9" s="66"/>
      <c r="K9" s="66"/>
      <c r="L9" s="66"/>
    </row>
    <row r="10" spans="1:12" ht="9" customHeight="1">
      <c r="A10" s="67"/>
      <c r="B10" s="39"/>
      <c r="C10" s="39"/>
      <c r="D10" s="39"/>
      <c r="E10" s="39"/>
      <c r="F10" s="39"/>
      <c r="G10" s="75"/>
      <c r="H10" s="39"/>
      <c r="I10" s="39"/>
      <c r="J10" s="39"/>
      <c r="K10" s="39"/>
      <c r="L10" s="39"/>
    </row>
    <row r="11" spans="1:12" ht="14.25" customHeight="1">
      <c r="A11" s="40" t="s">
        <v>6</v>
      </c>
      <c r="B11" s="68">
        <f>+Exp!B25</f>
        <v>21213.939626409996</v>
      </c>
      <c r="C11" s="68">
        <f>+Exp!C25</f>
        <v>4392.8701488100005</v>
      </c>
      <c r="D11" s="68">
        <f>+Exp!D25</f>
        <v>41967.182267000004</v>
      </c>
      <c r="E11" s="68">
        <f>+Exp!E25</f>
        <v>10203.18825267</v>
      </c>
      <c r="F11" s="68">
        <f>+Exp!F25</f>
        <v>11399.929867590028</v>
      </c>
      <c r="G11" s="68">
        <f>+Exp!G25</f>
        <v>5782.351028700999</v>
      </c>
      <c r="H11" s="68">
        <f>+Exp!H25</f>
        <v>16764.862</v>
      </c>
      <c r="I11" s="68">
        <f>+Exp!I25</f>
        <v>6197.429523999999</v>
      </c>
      <c r="J11" s="68">
        <f>+Exp!J25</f>
        <v>6162.485462389999</v>
      </c>
      <c r="K11" s="68">
        <f>+Exp!K25</f>
        <v>2267.4513249999995</v>
      </c>
      <c r="L11" s="68">
        <f>SUM(B11:K11)</f>
        <v>126351.68950257101</v>
      </c>
    </row>
    <row r="12" spans="1:12" ht="9" customHeight="1">
      <c r="A12" s="41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4" ht="14.25" customHeight="1">
      <c r="A13" s="40" t="s">
        <v>24</v>
      </c>
      <c r="B13" s="68">
        <f>SUM(B15:B26)</f>
        <v>40406.64801002</v>
      </c>
      <c r="C13" s="68">
        <f aca="true" t="shared" si="0" ref="C13:L13">SUM(C15:C26)</f>
        <v>4665.918619119999</v>
      </c>
      <c r="D13" s="68">
        <f t="shared" si="0"/>
        <v>197921.98793899996</v>
      </c>
      <c r="E13" s="68">
        <f t="shared" si="0"/>
        <v>65945.97253728005</v>
      </c>
      <c r="F13" s="68">
        <f t="shared" si="0"/>
        <v>30431.488405340344</v>
      </c>
      <c r="G13" s="68">
        <f t="shared" si="0"/>
        <v>15823.782796347003</v>
      </c>
      <c r="H13" s="68">
        <f t="shared" si="0"/>
        <v>433807.299</v>
      </c>
      <c r="I13" s="68">
        <f t="shared" si="0"/>
        <v>2847.5626110000003</v>
      </c>
      <c r="J13" s="68">
        <f t="shared" si="0"/>
        <v>41546.27471208999</v>
      </c>
      <c r="K13" s="68">
        <f t="shared" si="0"/>
        <v>5213.47869</v>
      </c>
      <c r="L13" s="68">
        <f t="shared" si="0"/>
        <v>838610.4133201974</v>
      </c>
      <c r="M13" s="2"/>
      <c r="N13" s="2"/>
    </row>
    <row r="14" spans="1:14" ht="6.75" customHeight="1">
      <c r="A14" s="7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2"/>
      <c r="N14" s="2"/>
    </row>
    <row r="15" spans="1:22" ht="14.25">
      <c r="A15" s="41" t="s">
        <v>53</v>
      </c>
      <c r="B15" s="68">
        <v>656.27231601</v>
      </c>
      <c r="C15" s="68">
        <v>43.80295185</v>
      </c>
      <c r="D15" s="68">
        <v>3092.6224119999997</v>
      </c>
      <c r="E15" s="68">
        <v>692.12565183</v>
      </c>
      <c r="F15" s="68">
        <v>3245.3951904700016</v>
      </c>
      <c r="G15" s="68">
        <v>400.84413285200003</v>
      </c>
      <c r="H15" s="68">
        <v>6463.824</v>
      </c>
      <c r="I15" s="68">
        <v>26.019921999999994</v>
      </c>
      <c r="J15" s="68">
        <v>507.15311985</v>
      </c>
      <c r="K15" s="68">
        <v>84.059201</v>
      </c>
      <c r="L15" s="68">
        <f>SUM(B15:K15)</f>
        <v>15212.118897862</v>
      </c>
      <c r="M15" s="2"/>
      <c r="N15" s="101"/>
      <c r="O15" s="18"/>
      <c r="P15" s="33"/>
      <c r="Q15" s="33"/>
      <c r="R15" s="18"/>
      <c r="S15" s="18"/>
      <c r="T15" s="18"/>
      <c r="U15" s="18"/>
      <c r="V15" s="18"/>
    </row>
    <row r="16" spans="1:22" ht="6.75" customHeight="1">
      <c r="A16" s="7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2"/>
      <c r="N16" s="101"/>
      <c r="O16" s="18"/>
      <c r="P16" s="33"/>
      <c r="Q16" s="33"/>
      <c r="R16" s="18"/>
      <c r="S16" s="18"/>
      <c r="T16" s="18"/>
      <c r="U16" s="18"/>
      <c r="V16" s="18"/>
    </row>
    <row r="17" spans="1:22" ht="14.25">
      <c r="A17" s="41" t="s">
        <v>50</v>
      </c>
      <c r="B17" s="68">
        <v>1295.2127499999997</v>
      </c>
      <c r="C17" s="68">
        <v>197.23816794</v>
      </c>
      <c r="D17" s="68">
        <v>3354.765879</v>
      </c>
      <c r="E17" s="68">
        <v>1245.5505701100005</v>
      </c>
      <c r="F17" s="68">
        <v>865.4354813700004</v>
      </c>
      <c r="G17" s="68">
        <v>87.38781899299998</v>
      </c>
      <c r="H17" s="68">
        <v>14073.672</v>
      </c>
      <c r="I17" s="68">
        <v>5.986526</v>
      </c>
      <c r="J17" s="68">
        <v>922.6994155</v>
      </c>
      <c r="K17" s="68">
        <v>40.002215</v>
      </c>
      <c r="L17" s="68">
        <f>SUM(B17:K17)</f>
        <v>22087.950823913</v>
      </c>
      <c r="M17" s="2"/>
      <c r="N17" s="101"/>
      <c r="O17" s="18"/>
      <c r="P17" s="33"/>
      <c r="Q17" s="33"/>
      <c r="R17" s="18"/>
      <c r="S17" s="18"/>
      <c r="T17" s="18"/>
      <c r="U17" s="18"/>
      <c r="V17" s="18"/>
    </row>
    <row r="18" spans="1:22" ht="14.25">
      <c r="A18" s="41" t="s">
        <v>13</v>
      </c>
      <c r="B18" s="68">
        <v>4231.671629840001</v>
      </c>
      <c r="C18" s="68">
        <v>524.66635937</v>
      </c>
      <c r="D18" s="68">
        <v>29169.923272</v>
      </c>
      <c r="E18" s="68">
        <v>10918.856712069997</v>
      </c>
      <c r="F18" s="68">
        <v>11325.219571030306</v>
      </c>
      <c r="G18" s="68">
        <v>6671.509000118</v>
      </c>
      <c r="H18" s="68">
        <v>358826.193</v>
      </c>
      <c r="I18" s="68">
        <v>122.221285</v>
      </c>
      <c r="J18" s="68">
        <v>7973.61394173</v>
      </c>
      <c r="K18" s="68">
        <v>453.291521</v>
      </c>
      <c r="L18" s="68">
        <f>SUM(B18:K18)</f>
        <v>430217.1662921583</v>
      </c>
      <c r="M18" s="2"/>
      <c r="N18" s="101"/>
      <c r="O18" s="101"/>
      <c r="P18" s="33"/>
      <c r="Q18" s="33"/>
      <c r="R18" s="18"/>
      <c r="S18" s="18"/>
      <c r="T18" s="18"/>
      <c r="U18" s="18"/>
      <c r="V18" s="18"/>
    </row>
    <row r="19" spans="1:22" ht="6.75" customHeight="1">
      <c r="A19" s="7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2"/>
      <c r="N19" s="101"/>
      <c r="O19" s="18"/>
      <c r="P19" s="33"/>
      <c r="Q19" s="33"/>
      <c r="R19" s="18"/>
      <c r="S19" s="18"/>
      <c r="T19" s="18"/>
      <c r="U19" s="18"/>
      <c r="V19" s="18"/>
    </row>
    <row r="20" spans="1:22" ht="14.25">
      <c r="A20" s="41" t="s">
        <v>49</v>
      </c>
      <c r="B20" s="68">
        <v>9218.883091379997</v>
      </c>
      <c r="C20" s="68">
        <v>787.55102527</v>
      </c>
      <c r="D20" s="68">
        <v>42130.473</v>
      </c>
      <c r="E20" s="68">
        <v>9038.424235609999</v>
      </c>
      <c r="F20" s="68">
        <v>4894.404510999996</v>
      </c>
      <c r="G20" s="68">
        <v>3186.2369074709995</v>
      </c>
      <c r="H20" s="68">
        <v>25411.244</v>
      </c>
      <c r="I20" s="68">
        <v>776.8122440000001</v>
      </c>
      <c r="J20" s="68">
        <v>7238.603247819998</v>
      </c>
      <c r="K20" s="68">
        <v>828.3434100000001</v>
      </c>
      <c r="L20" s="68">
        <f>SUM(B20:K20)</f>
        <v>103510.975672551</v>
      </c>
      <c r="M20" s="2"/>
      <c r="N20" s="101"/>
      <c r="O20" s="18"/>
      <c r="P20" s="33"/>
      <c r="Q20" s="33"/>
      <c r="R20" s="18"/>
      <c r="S20" s="18"/>
      <c r="T20" s="18"/>
      <c r="U20" s="18"/>
      <c r="V20" s="18"/>
    </row>
    <row r="21" spans="1:22" ht="7.5" customHeight="1">
      <c r="A21" s="7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2"/>
      <c r="N21" s="101"/>
      <c r="O21" s="18"/>
      <c r="P21" s="33"/>
      <c r="Q21" s="33"/>
      <c r="R21" s="18"/>
      <c r="S21" s="18"/>
      <c r="T21" s="18"/>
      <c r="U21" s="18"/>
      <c r="V21" s="18"/>
    </row>
    <row r="22" spans="1:22" ht="14.25">
      <c r="A22" s="41" t="s">
        <v>14</v>
      </c>
      <c r="B22" s="68">
        <v>484.7370182300001</v>
      </c>
      <c r="C22" s="68">
        <v>669.98891563</v>
      </c>
      <c r="D22" s="68">
        <v>4334.337058</v>
      </c>
      <c r="E22" s="68">
        <v>6714.231020190001</v>
      </c>
      <c r="F22" s="68">
        <v>474.06376701000147</v>
      </c>
      <c r="G22" s="68">
        <v>318.88727248800006</v>
      </c>
      <c r="H22" s="68">
        <v>3854.002</v>
      </c>
      <c r="I22" s="68">
        <v>31.108955</v>
      </c>
      <c r="J22" s="68">
        <v>2182.9051495</v>
      </c>
      <c r="K22" s="68">
        <v>10.271017</v>
      </c>
      <c r="L22" s="68">
        <f>SUM(B22:K22)</f>
        <v>19074.532173048003</v>
      </c>
      <c r="M22" s="2"/>
      <c r="N22" s="101"/>
      <c r="O22" s="18"/>
      <c r="P22" s="33"/>
      <c r="Q22" s="33"/>
      <c r="R22" s="18"/>
      <c r="S22" s="18"/>
      <c r="T22" s="18"/>
      <c r="U22" s="18"/>
      <c r="V22" s="18"/>
    </row>
    <row r="23" spans="1:22" ht="14.25">
      <c r="A23" s="41" t="s">
        <v>15</v>
      </c>
      <c r="B23" s="68">
        <v>4217.26042107</v>
      </c>
      <c r="C23" s="68">
        <v>465.53711914</v>
      </c>
      <c r="D23" s="68">
        <v>66885.627948</v>
      </c>
      <c r="E23" s="68">
        <v>24761.38933248</v>
      </c>
      <c r="F23" s="68">
        <v>4150.453311159999</v>
      </c>
      <c r="G23" s="68">
        <v>1532.7365406600002</v>
      </c>
      <c r="H23" s="68">
        <v>8325.449</v>
      </c>
      <c r="I23" s="68">
        <v>54.453528999999996</v>
      </c>
      <c r="J23" s="68">
        <v>13394.130138080001</v>
      </c>
      <c r="K23" s="68">
        <v>1547.919354</v>
      </c>
      <c r="L23" s="68">
        <f>SUM(B23:K23)</f>
        <v>125334.95669359</v>
      </c>
      <c r="M23" s="2"/>
      <c r="N23" s="101"/>
      <c r="O23" s="18"/>
      <c r="P23" s="33"/>
      <c r="Q23" s="33"/>
      <c r="R23" s="18"/>
      <c r="S23" s="18"/>
      <c r="T23" s="18"/>
      <c r="U23" s="18"/>
      <c r="V23" s="18"/>
    </row>
    <row r="24" spans="1:22" ht="14.25">
      <c r="A24" s="41" t="s">
        <v>27</v>
      </c>
      <c r="B24" s="68">
        <v>3529.06162697</v>
      </c>
      <c r="C24" s="68">
        <v>587.71744285</v>
      </c>
      <c r="D24" s="68">
        <v>14197.327103999998</v>
      </c>
      <c r="E24" s="68">
        <v>6346.832058430001</v>
      </c>
      <c r="F24" s="68">
        <v>1355.4451400400008</v>
      </c>
      <c r="G24" s="68">
        <v>377.86814077500003</v>
      </c>
      <c r="H24" s="68">
        <v>6564.762</v>
      </c>
      <c r="I24" s="68">
        <v>181.03843499999996</v>
      </c>
      <c r="J24" s="68">
        <v>3243.8016678799995</v>
      </c>
      <c r="K24" s="68">
        <v>111.610562</v>
      </c>
      <c r="L24" s="68">
        <f>SUM(B24:K24)</f>
        <v>36495.464177945</v>
      </c>
      <c r="M24" s="2"/>
      <c r="N24" s="101"/>
      <c r="O24" s="18"/>
      <c r="P24" s="33"/>
      <c r="Q24" s="18"/>
      <c r="R24" s="18"/>
      <c r="S24" s="18"/>
      <c r="T24" s="18"/>
      <c r="U24" s="18"/>
      <c r="V24" s="18"/>
    </row>
    <row r="25" spans="1:22" ht="7.5" customHeight="1">
      <c r="A25" s="7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2"/>
      <c r="N25" s="101"/>
      <c r="O25" s="18"/>
      <c r="P25" s="18"/>
      <c r="Q25" s="18"/>
      <c r="R25" s="18"/>
      <c r="S25" s="18"/>
      <c r="T25" s="18"/>
      <c r="U25" s="18"/>
      <c r="V25" s="18"/>
    </row>
    <row r="26" spans="1:22" ht="14.25" customHeight="1">
      <c r="A26" s="41" t="s">
        <v>22</v>
      </c>
      <c r="B26" s="68">
        <v>16773.549156519995</v>
      </c>
      <c r="C26" s="68">
        <v>1389.4166370699984</v>
      </c>
      <c r="D26" s="68">
        <v>34756.911265999974</v>
      </c>
      <c r="E26" s="68">
        <v>6228.562956560046</v>
      </c>
      <c r="F26" s="68">
        <v>4121.071433260038</v>
      </c>
      <c r="G26" s="68">
        <v>3248.312982990004</v>
      </c>
      <c r="H26" s="68">
        <v>10288.153</v>
      </c>
      <c r="I26" s="68">
        <v>1649.921715</v>
      </c>
      <c r="J26" s="68">
        <v>6083.368031729989</v>
      </c>
      <c r="K26" s="68">
        <v>2137.9814099999994</v>
      </c>
      <c r="L26" s="68">
        <f>SUM(B26:K26)</f>
        <v>86677.24858913005</v>
      </c>
      <c r="M26" s="2"/>
      <c r="N26" s="101"/>
      <c r="O26" s="18"/>
      <c r="P26" s="18"/>
      <c r="Q26" s="18"/>
      <c r="R26" s="18"/>
      <c r="S26" s="18"/>
      <c r="T26" s="18"/>
      <c r="U26" s="18"/>
      <c r="V26" s="18"/>
    </row>
    <row r="27" spans="1:14" ht="9" customHeight="1">
      <c r="A27" s="7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2"/>
      <c r="N27" s="2"/>
    </row>
    <row r="28" spans="1:14" ht="14.25" customHeight="1">
      <c r="A28" s="78" t="s">
        <v>23</v>
      </c>
      <c r="B28" s="68">
        <f aca="true" t="shared" si="1" ref="B28:L28">+B11+B13</f>
        <v>61620.58763642999</v>
      </c>
      <c r="C28" s="68">
        <f t="shared" si="1"/>
        <v>9058.78876793</v>
      </c>
      <c r="D28" s="68">
        <f t="shared" si="1"/>
        <v>239889.17020599995</v>
      </c>
      <c r="E28" s="68">
        <f t="shared" si="1"/>
        <v>76149.16078995005</v>
      </c>
      <c r="F28" s="68">
        <f t="shared" si="1"/>
        <v>41831.41827293037</v>
      </c>
      <c r="G28" s="68">
        <f t="shared" si="1"/>
        <v>21606.133825048004</v>
      </c>
      <c r="H28" s="68">
        <f t="shared" si="1"/>
        <v>450572.161</v>
      </c>
      <c r="I28" s="68">
        <f t="shared" si="1"/>
        <v>9044.992135</v>
      </c>
      <c r="J28" s="68">
        <f t="shared" si="1"/>
        <v>47708.76017447999</v>
      </c>
      <c r="K28" s="68">
        <f t="shared" si="1"/>
        <v>7480.930015</v>
      </c>
      <c r="L28" s="68">
        <f t="shared" si="1"/>
        <v>964962.1028227684</v>
      </c>
      <c r="M28" s="2"/>
      <c r="N28" s="2"/>
    </row>
    <row r="29" spans="1:12" ht="9" customHeight="1">
      <c r="A29" s="39"/>
      <c r="B29" s="39"/>
      <c r="C29" s="39"/>
      <c r="D29" s="39"/>
      <c r="E29" s="39"/>
      <c r="F29" s="39"/>
      <c r="G29" s="75"/>
      <c r="H29" s="39"/>
      <c r="I29" s="39"/>
      <c r="J29" s="39"/>
      <c r="K29" s="39"/>
      <c r="L29" s="62"/>
    </row>
    <row r="30" spans="1:12" ht="15">
      <c r="A30" s="65"/>
      <c r="B30" s="65" t="str">
        <f>+Exp!B27</f>
        <v>Enero-Diciembre 2017</v>
      </c>
      <c r="C30" s="65"/>
      <c r="D30" s="66"/>
      <c r="E30" s="66"/>
      <c r="F30" s="66"/>
      <c r="G30" s="109"/>
      <c r="H30" s="66"/>
      <c r="I30" s="66"/>
      <c r="J30" s="66"/>
      <c r="K30" s="66"/>
      <c r="L30" s="79"/>
    </row>
    <row r="31" spans="1:12" ht="9" customHeight="1">
      <c r="A31" s="67"/>
      <c r="B31" s="39"/>
      <c r="C31" s="39"/>
      <c r="D31" s="66"/>
      <c r="E31" s="66"/>
      <c r="F31" s="66"/>
      <c r="G31" s="109"/>
      <c r="H31" s="66"/>
      <c r="I31" s="66"/>
      <c r="J31" s="66"/>
      <c r="K31" s="66"/>
      <c r="L31" s="62"/>
    </row>
    <row r="32" spans="1:12" ht="14.25" customHeight="1">
      <c r="A32" s="40" t="s">
        <v>6</v>
      </c>
      <c r="B32" s="68">
        <f>+Exp!B42</f>
        <v>18224.51022304</v>
      </c>
      <c r="C32" s="68">
        <f>+Exp!C42</f>
        <v>3836.30510788</v>
      </c>
      <c r="D32" s="68">
        <f>+Exp!D42</f>
        <v>40703.567793</v>
      </c>
      <c r="E32" s="68">
        <f>+Exp!E42</f>
        <v>9907.85106968</v>
      </c>
      <c r="F32" s="68">
        <f>+Exp!F42</f>
        <v>10049.356120319993</v>
      </c>
      <c r="G32" s="68">
        <f>+Exp!G42</f>
        <v>4877.880335779</v>
      </c>
      <c r="H32" s="68">
        <f>+Exp!H42</f>
        <v>15169.997000000001</v>
      </c>
      <c r="I32" s="68">
        <f>+Exp!I42</f>
        <v>5059.529394</v>
      </c>
      <c r="J32" s="68">
        <f>+Exp!J42</f>
        <v>6360.963030299999</v>
      </c>
      <c r="K32" s="68">
        <f>+Exp!K42</f>
        <v>2445.943635</v>
      </c>
      <c r="L32" s="68">
        <f>SUM(B32:K32)</f>
        <v>116635.903708999</v>
      </c>
    </row>
    <row r="33" spans="1:12" ht="9" customHeight="1">
      <c r="A33" s="41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4" ht="14.25" customHeight="1">
      <c r="A34" s="40" t="s">
        <v>24</v>
      </c>
      <c r="B34" s="68">
        <f>SUM(B36:B47)</f>
        <v>40396.254246859986</v>
      </c>
      <c r="C34" s="68">
        <f aca="true" t="shared" si="2" ref="C34:K34">SUM(C36:C47)</f>
        <v>4500.478920900001</v>
      </c>
      <c r="D34" s="68">
        <f t="shared" si="2"/>
        <v>177035.65067300003</v>
      </c>
      <c r="E34" s="68">
        <f t="shared" si="2"/>
        <v>56903.70492144001</v>
      </c>
      <c r="F34" s="68">
        <f t="shared" si="2"/>
        <v>27831.20704152999</v>
      </c>
      <c r="G34" s="68">
        <f t="shared" si="2"/>
        <v>14244.574764152</v>
      </c>
      <c r="H34" s="68">
        <f t="shared" si="2"/>
        <v>394231.078</v>
      </c>
      <c r="I34" s="68">
        <f t="shared" si="2"/>
        <v>3620.303651</v>
      </c>
      <c r="J34" s="68">
        <f t="shared" si="2"/>
        <v>37876.986392790015</v>
      </c>
      <c r="K34" s="68">
        <f t="shared" si="2"/>
        <v>5411.971098</v>
      </c>
      <c r="L34" s="68">
        <f>SUM(B34:K34)</f>
        <v>762052.2097096719</v>
      </c>
      <c r="M34" s="2"/>
      <c r="N34" s="2"/>
    </row>
    <row r="35" spans="1:14" ht="6.75" customHeight="1">
      <c r="A35" s="7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2"/>
      <c r="N35" s="2"/>
    </row>
    <row r="36" spans="1:23" ht="14.25" customHeight="1">
      <c r="A36" s="41" t="s">
        <v>53</v>
      </c>
      <c r="B36" s="68">
        <v>663.38937197</v>
      </c>
      <c r="C36" s="68">
        <v>6.39921867</v>
      </c>
      <c r="D36" s="68">
        <v>3088.5716549999997</v>
      </c>
      <c r="E36" s="68">
        <v>741.22681175</v>
      </c>
      <c r="F36" s="68">
        <v>3391.6197023100012</v>
      </c>
      <c r="G36" s="68">
        <v>262.90789486399996</v>
      </c>
      <c r="H36" s="68">
        <v>6333.343</v>
      </c>
      <c r="I36" s="68">
        <v>31.02797</v>
      </c>
      <c r="J36" s="68">
        <v>454.7292930199999</v>
      </c>
      <c r="K36" s="68">
        <v>69.823542</v>
      </c>
      <c r="L36" s="68">
        <f>SUM(B36:K36)</f>
        <v>15043.038459584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6.75" customHeight="1">
      <c r="A37" s="7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4.25" customHeight="1">
      <c r="A38" s="41" t="s">
        <v>50</v>
      </c>
      <c r="B38" s="68">
        <v>1341.8601112600002</v>
      </c>
      <c r="C38" s="68">
        <v>173.67456599</v>
      </c>
      <c r="D38" s="68">
        <v>2719.3910440000004</v>
      </c>
      <c r="E38" s="68">
        <v>1331.86122714</v>
      </c>
      <c r="F38" s="68">
        <v>526.3297594599991</v>
      </c>
      <c r="G38" s="68">
        <v>86.37208751400001</v>
      </c>
      <c r="H38" s="68">
        <v>11359.78</v>
      </c>
      <c r="I38" s="68">
        <v>2.968233</v>
      </c>
      <c r="J38" s="68">
        <v>1202.16832557</v>
      </c>
      <c r="K38" s="68">
        <v>44.661615</v>
      </c>
      <c r="L38" s="68">
        <f>SUM(B38:K38)</f>
        <v>18789.066968934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4.25" customHeight="1">
      <c r="A39" s="41" t="s">
        <v>13</v>
      </c>
      <c r="B39" s="68">
        <v>4503.3858877600005</v>
      </c>
      <c r="C39" s="68">
        <v>646.34282818</v>
      </c>
      <c r="D39" s="68">
        <v>27147.711669999997</v>
      </c>
      <c r="E39" s="68">
        <v>9961.17854078</v>
      </c>
      <c r="F39" s="68">
        <v>11012.21522051997</v>
      </c>
      <c r="G39" s="68">
        <v>6056.905271445001</v>
      </c>
      <c r="H39" s="68">
        <v>327284.008</v>
      </c>
      <c r="I39" s="68">
        <v>118.512954</v>
      </c>
      <c r="J39" s="68">
        <v>6940.066695490001</v>
      </c>
      <c r="K39" s="68">
        <v>457.66329599999995</v>
      </c>
      <c r="L39" s="68">
        <f>SUM(B39:K39)</f>
        <v>394127.9903641749</v>
      </c>
      <c r="M39" s="27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6.75" customHeight="1">
      <c r="A40" s="77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4.25" customHeight="1">
      <c r="A41" s="41" t="s">
        <v>49</v>
      </c>
      <c r="B41" s="68">
        <v>8728.2243791</v>
      </c>
      <c r="C41" s="68">
        <v>787.94889599</v>
      </c>
      <c r="D41" s="68">
        <v>34900.199</v>
      </c>
      <c r="E41" s="68">
        <v>8600.4557996</v>
      </c>
      <c r="F41" s="68">
        <v>5439.412631170004</v>
      </c>
      <c r="G41" s="68">
        <v>3105.399943092</v>
      </c>
      <c r="H41" s="68">
        <v>23149.401</v>
      </c>
      <c r="I41" s="68">
        <v>1148.5512600000002</v>
      </c>
      <c r="J41" s="68">
        <v>6512.532443269999</v>
      </c>
      <c r="K41" s="68">
        <v>864.61322</v>
      </c>
      <c r="L41" s="68">
        <f>SUM(B41:K41)</f>
        <v>93236.738572222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7.5" customHeight="1">
      <c r="A42" s="7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4.25" customHeight="1">
      <c r="A43" s="41" t="s">
        <v>14</v>
      </c>
      <c r="B43" s="68">
        <v>638.72406198</v>
      </c>
      <c r="C43" s="68">
        <v>591.46562541</v>
      </c>
      <c r="D43" s="68">
        <v>5263.291829</v>
      </c>
      <c r="E43" s="68">
        <v>5862.060977540001</v>
      </c>
      <c r="F43" s="68">
        <v>557.3586554299993</v>
      </c>
      <c r="G43" s="68">
        <v>389.043828551</v>
      </c>
      <c r="H43" s="68">
        <v>4038.517</v>
      </c>
      <c r="I43" s="68">
        <v>55.748224</v>
      </c>
      <c r="J43" s="68">
        <v>1880.0776728399999</v>
      </c>
      <c r="K43" s="68">
        <v>9.146537</v>
      </c>
      <c r="L43" s="68">
        <f>SUM(B43:K43)</f>
        <v>19285.434411751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4.25" customHeight="1">
      <c r="A44" s="41" t="s">
        <v>15</v>
      </c>
      <c r="B44" s="68">
        <v>4338.71945192</v>
      </c>
      <c r="C44" s="68">
        <v>464.33818533</v>
      </c>
      <c r="D44" s="68">
        <v>50170.991482</v>
      </c>
      <c r="E44" s="68">
        <v>18398.73823235</v>
      </c>
      <c r="F44" s="68">
        <v>2083.8946541000005</v>
      </c>
      <c r="G44" s="68">
        <v>796.2507100999999</v>
      </c>
      <c r="H44" s="68">
        <v>7435.952</v>
      </c>
      <c r="I44" s="68">
        <v>65.20348</v>
      </c>
      <c r="J44" s="68">
        <v>11777.28770478</v>
      </c>
      <c r="K44" s="68">
        <v>1531.3107309999998</v>
      </c>
      <c r="L44" s="68">
        <f>SUM(B44:K44)</f>
        <v>97062.68663158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4.25" customHeight="1">
      <c r="A45" s="41" t="s">
        <v>27</v>
      </c>
      <c r="B45" s="68">
        <v>3373.6396916</v>
      </c>
      <c r="C45" s="68">
        <v>635.63654933</v>
      </c>
      <c r="D45" s="68">
        <v>14140.087878</v>
      </c>
      <c r="E45" s="68">
        <v>6279.442629840001</v>
      </c>
      <c r="F45" s="68">
        <v>1266.2509167999995</v>
      </c>
      <c r="G45" s="68">
        <v>333.40322095999994</v>
      </c>
      <c r="H45" s="68">
        <v>6452.702</v>
      </c>
      <c r="I45" s="68">
        <v>188.497913</v>
      </c>
      <c r="J45" s="68">
        <v>2826.26524511</v>
      </c>
      <c r="K45" s="68">
        <v>97.341774</v>
      </c>
      <c r="L45" s="68">
        <f>SUM(B45:K45)</f>
        <v>35593.26781864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7.5" customHeight="1">
      <c r="A46" s="7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4.25" customHeight="1">
      <c r="A47" s="41" t="s">
        <v>22</v>
      </c>
      <c r="B47" s="68">
        <v>16808.311291269987</v>
      </c>
      <c r="C47" s="68">
        <v>1194.673052000001</v>
      </c>
      <c r="D47" s="68">
        <v>39605.40611500001</v>
      </c>
      <c r="E47" s="68">
        <v>5728.740702440008</v>
      </c>
      <c r="F47" s="68">
        <v>3554.1255017400163</v>
      </c>
      <c r="G47" s="68">
        <v>3214.291807626</v>
      </c>
      <c r="H47" s="68">
        <v>8177.375</v>
      </c>
      <c r="I47" s="68">
        <v>2009.7936170000005</v>
      </c>
      <c r="J47" s="68">
        <v>6283.859012710012</v>
      </c>
      <c r="K47" s="68">
        <v>2337.4103829999995</v>
      </c>
      <c r="L47" s="68">
        <f>SUM(B47:K47)</f>
        <v>88913.98648278604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14" ht="9" customHeight="1">
      <c r="A48" s="77"/>
      <c r="B48" s="68">
        <v>0</v>
      </c>
      <c r="C48" s="68">
        <v>0</v>
      </c>
      <c r="D48" s="68"/>
      <c r="E48" s="68"/>
      <c r="F48" s="68"/>
      <c r="G48" s="68"/>
      <c r="H48" s="68"/>
      <c r="I48" s="68"/>
      <c r="J48" s="68"/>
      <c r="K48" s="68"/>
      <c r="L48" s="68"/>
      <c r="M48" s="2"/>
      <c r="N48" s="2"/>
    </row>
    <row r="49" spans="1:14" ht="14.25" customHeight="1">
      <c r="A49" s="78" t="s">
        <v>23</v>
      </c>
      <c r="B49" s="68">
        <f aca="true" t="shared" si="3" ref="B49:L49">+B32+B34</f>
        <v>58620.76446989999</v>
      </c>
      <c r="C49" s="68">
        <f t="shared" si="3"/>
        <v>8336.78402878</v>
      </c>
      <c r="D49" s="68">
        <f t="shared" si="3"/>
        <v>217739.21846600002</v>
      </c>
      <c r="E49" s="68">
        <f t="shared" si="3"/>
        <v>66811.55599112001</v>
      </c>
      <c r="F49" s="68">
        <f t="shared" si="3"/>
        <v>37880.56316184998</v>
      </c>
      <c r="G49" s="68">
        <f t="shared" si="3"/>
        <v>19122.455099931</v>
      </c>
      <c r="H49" s="68">
        <f t="shared" si="3"/>
        <v>409401.07499999995</v>
      </c>
      <c r="I49" s="68">
        <f t="shared" si="3"/>
        <v>8679.833045</v>
      </c>
      <c r="J49" s="68">
        <f t="shared" si="3"/>
        <v>44237.949423090016</v>
      </c>
      <c r="K49" s="68">
        <f t="shared" si="3"/>
        <v>7857.914733</v>
      </c>
      <c r="L49" s="68">
        <f t="shared" si="3"/>
        <v>878688.113418671</v>
      </c>
      <c r="M49" s="2"/>
      <c r="N49" s="2"/>
    </row>
    <row r="50" spans="1:12" ht="9" customHeight="1">
      <c r="A50" s="39"/>
      <c r="B50" s="39"/>
      <c r="C50" s="39"/>
      <c r="D50" s="39"/>
      <c r="E50" s="39"/>
      <c r="F50" s="39"/>
      <c r="G50" s="75"/>
      <c r="H50" s="39"/>
      <c r="I50" s="39"/>
      <c r="J50" s="39"/>
      <c r="K50" s="39"/>
      <c r="L50" s="39"/>
    </row>
    <row r="51" spans="1:12" ht="15">
      <c r="A51" s="65"/>
      <c r="B51" s="65" t="str">
        <f>+Exp!B44</f>
        <v>Crecimiento 2018/2017</v>
      </c>
      <c r="C51" s="65"/>
      <c r="D51" s="66"/>
      <c r="E51" s="66"/>
      <c r="F51" s="66"/>
      <c r="G51" s="109"/>
      <c r="H51" s="66"/>
      <c r="I51" s="66"/>
      <c r="J51" s="66"/>
      <c r="K51" s="66"/>
      <c r="L51" s="66"/>
    </row>
    <row r="52" spans="1:12" ht="9" customHeight="1">
      <c r="A52" s="67"/>
      <c r="B52" s="39"/>
      <c r="C52" s="39"/>
      <c r="D52" s="66"/>
      <c r="E52" s="66"/>
      <c r="F52" s="66"/>
      <c r="G52" s="109"/>
      <c r="H52" s="66"/>
      <c r="I52" s="66"/>
      <c r="J52" s="66"/>
      <c r="K52" s="66"/>
      <c r="L52" s="39"/>
    </row>
    <row r="53" spans="1:12" ht="14.25" customHeight="1">
      <c r="A53" s="40" t="s">
        <v>6</v>
      </c>
      <c r="B53" s="70">
        <f aca="true" t="shared" si="4" ref="B53:L53">+(B11/B32-1)*100</f>
        <v>16.40334564157815</v>
      </c>
      <c r="C53" s="70">
        <f t="shared" si="4"/>
        <v>14.507840885407752</v>
      </c>
      <c r="D53" s="70">
        <f t="shared" si="4"/>
        <v>3.1044317304718128</v>
      </c>
      <c r="E53" s="70">
        <f t="shared" si="4"/>
        <v>2.9808399511957795</v>
      </c>
      <c r="F53" s="70">
        <f t="shared" si="4"/>
        <v>13.439405779830494</v>
      </c>
      <c r="G53" s="110">
        <f t="shared" si="4"/>
        <v>18.542289491764553</v>
      </c>
      <c r="H53" s="70">
        <f t="shared" si="4"/>
        <v>10.513284874084029</v>
      </c>
      <c r="I53" s="70">
        <f t="shared" si="4"/>
        <v>22.490236569223487</v>
      </c>
      <c r="J53" s="70">
        <f t="shared" si="4"/>
        <v>-3.120244009665929</v>
      </c>
      <c r="K53" s="70">
        <f t="shared" si="4"/>
        <v>-7.297482552168477</v>
      </c>
      <c r="L53" s="70">
        <f t="shared" si="4"/>
        <v>8.330012873062165</v>
      </c>
    </row>
    <row r="54" spans="1:12" ht="9" customHeight="1">
      <c r="A54" s="41"/>
      <c r="B54" s="70"/>
      <c r="C54" s="70"/>
      <c r="D54" s="70"/>
      <c r="E54" s="70"/>
      <c r="F54" s="70"/>
      <c r="G54" s="110"/>
      <c r="H54" s="70"/>
      <c r="I54" s="70"/>
      <c r="J54" s="70"/>
      <c r="K54" s="70"/>
      <c r="L54" s="70"/>
    </row>
    <row r="55" spans="1:12" ht="14.25" customHeight="1">
      <c r="A55" s="40" t="s">
        <v>24</v>
      </c>
      <c r="B55" s="70">
        <f aca="true" t="shared" si="5" ref="B55:L55">(B13/B34-1)*100</f>
        <v>0.025729522090078838</v>
      </c>
      <c r="C55" s="70">
        <f t="shared" si="5"/>
        <v>3.6760465081105975</v>
      </c>
      <c r="D55" s="70">
        <f t="shared" si="5"/>
        <v>11.797814274469932</v>
      </c>
      <c r="E55" s="70">
        <f>(E13/E34-1)*100</f>
        <v>15.89047255942928</v>
      </c>
      <c r="F55" s="70">
        <f t="shared" si="5"/>
        <v>9.343042002922086</v>
      </c>
      <c r="G55" s="110">
        <f t="shared" si="5"/>
        <v>11.086382418162799</v>
      </c>
      <c r="H55" s="70">
        <f t="shared" si="5"/>
        <v>10.038838439824893</v>
      </c>
      <c r="I55" s="70">
        <f t="shared" si="5"/>
        <v>-21.3446471482179</v>
      </c>
      <c r="J55" s="70">
        <f t="shared" si="5"/>
        <v>9.687381887378542</v>
      </c>
      <c r="K55" s="70">
        <f t="shared" si="5"/>
        <v>-3.667654619836258</v>
      </c>
      <c r="L55" s="70">
        <f t="shared" si="5"/>
        <v>10.046320007351305</v>
      </c>
    </row>
    <row r="56" spans="1:12" ht="6.75" customHeight="1">
      <c r="A56" s="77"/>
      <c r="B56" s="70"/>
      <c r="C56" s="70"/>
      <c r="D56" s="70"/>
      <c r="E56" s="70"/>
      <c r="F56" s="70"/>
      <c r="G56" s="110"/>
      <c r="H56" s="70"/>
      <c r="I56" s="70"/>
      <c r="J56" s="70"/>
      <c r="K56" s="70"/>
      <c r="L56" s="70"/>
    </row>
    <row r="57" spans="1:13" ht="14.25" customHeight="1">
      <c r="A57" s="41" t="s">
        <v>53</v>
      </c>
      <c r="B57" s="70">
        <f aca="true" t="shared" si="6" ref="B57:L57">(B15/B36-1)*100</f>
        <v>-1.0728323757833391</v>
      </c>
      <c r="C57" s="70">
        <f t="shared" si="6"/>
        <v>584.5046889138421</v>
      </c>
      <c r="D57" s="70">
        <f t="shared" si="6"/>
        <v>0.13115308474200837</v>
      </c>
      <c r="E57" s="70">
        <f aca="true" t="shared" si="7" ref="E57:J57">(E15/E36-1)*100</f>
        <v>-6.6243097445537025</v>
      </c>
      <c r="F57" s="70">
        <f t="shared" si="7"/>
        <v>-4.311347517541764</v>
      </c>
      <c r="G57" s="110">
        <f t="shared" si="7"/>
        <v>52.46561274219375</v>
      </c>
      <c r="H57" s="70">
        <f t="shared" si="7"/>
        <v>2.060223171238307</v>
      </c>
      <c r="I57" s="70">
        <f t="shared" si="7"/>
        <v>-16.140430714610098</v>
      </c>
      <c r="J57" s="70">
        <f t="shared" si="7"/>
        <v>11.52857923047732</v>
      </c>
      <c r="K57" s="70">
        <f t="shared" si="6"/>
        <v>20.388050494487953</v>
      </c>
      <c r="L57" s="70">
        <f t="shared" si="6"/>
        <v>1.1239779698248187</v>
      </c>
      <c r="M57" s="17"/>
    </row>
    <row r="58" spans="1:12" ht="6.75" customHeight="1">
      <c r="A58" s="77"/>
      <c r="B58" s="70"/>
      <c r="C58" s="70"/>
      <c r="D58" s="70"/>
      <c r="E58" s="70"/>
      <c r="F58" s="70"/>
      <c r="G58" s="110"/>
      <c r="H58" s="70"/>
      <c r="I58" s="70"/>
      <c r="J58" s="70"/>
      <c r="K58" s="70"/>
      <c r="L58" s="70"/>
    </row>
    <row r="59" spans="1:13" ht="14.25" customHeight="1">
      <c r="A59" s="41" t="s">
        <v>50</v>
      </c>
      <c r="B59" s="70">
        <f aca="true" t="shared" si="8" ref="B59:L59">+(B17/B38-1)*100</f>
        <v>-3.4763207333288193</v>
      </c>
      <c r="C59" s="70">
        <f t="shared" si="8"/>
        <v>13.567675736329043</v>
      </c>
      <c r="D59" s="70">
        <f t="shared" si="8"/>
        <v>23.36459982104726</v>
      </c>
      <c r="E59" s="70">
        <f>+(E17/E38-1)*100</f>
        <v>-6.4804542148389155</v>
      </c>
      <c r="F59" s="70">
        <f t="shared" si="8"/>
        <v>64.42837704216366</v>
      </c>
      <c r="G59" s="110">
        <f t="shared" si="8"/>
        <v>1.1759950560825905</v>
      </c>
      <c r="H59" s="70">
        <f t="shared" si="8"/>
        <v>23.89035703156224</v>
      </c>
      <c r="I59" s="70">
        <f t="shared" si="8"/>
        <v>101.68652528288713</v>
      </c>
      <c r="J59" s="70">
        <f t="shared" si="8"/>
        <v>-23.247069825890787</v>
      </c>
      <c r="K59" s="70">
        <f t="shared" si="8"/>
        <v>-10.432672441424252</v>
      </c>
      <c r="L59" s="70">
        <f t="shared" si="8"/>
        <v>17.55746498979116</v>
      </c>
      <c r="M59" s="17"/>
    </row>
    <row r="60" spans="1:13" ht="14.25" customHeight="1">
      <c r="A60" s="41" t="s">
        <v>13</v>
      </c>
      <c r="B60" s="70">
        <f aca="true" t="shared" si="9" ref="B60:L60">+(B18/B39-1)*100</f>
        <v>-6.033554856102985</v>
      </c>
      <c r="C60" s="70">
        <f t="shared" si="9"/>
        <v>-18.825376178864982</v>
      </c>
      <c r="D60" s="70">
        <f t="shared" si="9"/>
        <v>7.448921023552346</v>
      </c>
      <c r="E60" s="70">
        <f>+(E18/E39-1)*100</f>
        <v>9.614105071697754</v>
      </c>
      <c r="F60" s="70">
        <f t="shared" si="9"/>
        <v>2.842337751691315</v>
      </c>
      <c r="G60" s="110">
        <f t="shared" si="9"/>
        <v>10.147157684148045</v>
      </c>
      <c r="H60" s="70">
        <f t="shared" si="9"/>
        <v>9.637557665206797</v>
      </c>
      <c r="I60" s="70">
        <f t="shared" si="9"/>
        <v>3.129051192159138</v>
      </c>
      <c r="J60" s="70">
        <f t="shared" si="9"/>
        <v>14.892468496183909</v>
      </c>
      <c r="K60" s="70">
        <f t="shared" si="9"/>
        <v>-0.9552382806769733</v>
      </c>
      <c r="L60" s="70">
        <f t="shared" si="9"/>
        <v>9.156714775481166</v>
      </c>
      <c r="M60" s="17"/>
    </row>
    <row r="61" spans="1:12" ht="6.75" customHeight="1">
      <c r="A61" s="77"/>
      <c r="B61" s="70"/>
      <c r="C61" s="70"/>
      <c r="D61" s="70"/>
      <c r="E61" s="70"/>
      <c r="F61" s="70"/>
      <c r="G61" s="110"/>
      <c r="H61" s="70"/>
      <c r="I61" s="70"/>
      <c r="J61" s="70"/>
      <c r="K61" s="70"/>
      <c r="L61" s="70"/>
    </row>
    <row r="62" spans="1:13" ht="14.25" customHeight="1">
      <c r="A62" s="41" t="s">
        <v>49</v>
      </c>
      <c r="B62" s="70">
        <f aca="true" t="shared" si="10" ref="B62:L62">+(B20/B41-1)*100</f>
        <v>5.621518088546096</v>
      </c>
      <c r="C62" s="70">
        <f t="shared" si="10"/>
        <v>-0.050494482830654164</v>
      </c>
      <c r="D62" s="70">
        <f t="shared" si="10"/>
        <v>20.716999350061016</v>
      </c>
      <c r="E62" s="70">
        <f>+(E20/E41-1)*100</f>
        <v>5.092386336435428</v>
      </c>
      <c r="F62" s="70">
        <f t="shared" si="10"/>
        <v>-10.01961346059488</v>
      </c>
      <c r="G62" s="110">
        <f t="shared" si="10"/>
        <v>2.603109611012333</v>
      </c>
      <c r="H62" s="70">
        <f t="shared" si="10"/>
        <v>9.77063294207914</v>
      </c>
      <c r="I62" s="70">
        <f t="shared" si="10"/>
        <v>-32.36590554957034</v>
      </c>
      <c r="J62" s="70">
        <f t="shared" si="10"/>
        <v>11.148824376304113</v>
      </c>
      <c r="K62" s="70">
        <f t="shared" si="10"/>
        <v>-4.194917352755711</v>
      </c>
      <c r="L62" s="70">
        <f t="shared" si="10"/>
        <v>11.019515759198795</v>
      </c>
      <c r="M62" s="17"/>
    </row>
    <row r="63" spans="1:12" ht="7.5" customHeight="1">
      <c r="A63" s="77"/>
      <c r="B63" s="70"/>
      <c r="C63" s="70"/>
      <c r="D63" s="70"/>
      <c r="E63" s="70"/>
      <c r="F63" s="70"/>
      <c r="G63" s="110"/>
      <c r="H63" s="70"/>
      <c r="I63" s="70"/>
      <c r="J63" s="70"/>
      <c r="K63" s="70"/>
      <c r="L63" s="70"/>
    </row>
    <row r="64" spans="1:13" ht="14.25" customHeight="1">
      <c r="A64" s="41" t="s">
        <v>14</v>
      </c>
      <c r="B64" s="70">
        <f>+(B22/B43-1)*100</f>
        <v>-24.108539652107485</v>
      </c>
      <c r="C64" s="70">
        <f aca="true" t="shared" si="11" ref="C64:K64">+(C22/C43-1)*100</f>
        <v>13.276053053052417</v>
      </c>
      <c r="D64" s="70">
        <f t="shared" si="11"/>
        <v>-17.649691508298837</v>
      </c>
      <c r="E64" s="70">
        <f>+(E22/E43-1)*100</f>
        <v>14.53703818358456</v>
      </c>
      <c r="F64" s="70">
        <f t="shared" si="11"/>
        <v>-14.944576101673036</v>
      </c>
      <c r="G64" s="110">
        <f t="shared" si="11"/>
        <v>-18.03307260374728</v>
      </c>
      <c r="H64" s="70">
        <f t="shared" si="11"/>
        <v>-4.568880111189322</v>
      </c>
      <c r="I64" s="70">
        <f t="shared" si="11"/>
        <v>-44.19740618104713</v>
      </c>
      <c r="J64" s="70">
        <f t="shared" si="11"/>
        <v>16.107179029606588</v>
      </c>
      <c r="K64" s="70">
        <f t="shared" si="11"/>
        <v>12.29405183623047</v>
      </c>
      <c r="L64" s="70">
        <f>+(L22/L43-1)*100</f>
        <v>-1.093583033703882</v>
      </c>
      <c r="M64" s="17"/>
    </row>
    <row r="65" spans="1:13" ht="14.25" customHeight="1">
      <c r="A65" s="41" t="s">
        <v>15</v>
      </c>
      <c r="B65" s="70">
        <f>+(B23/B44-1)*100</f>
        <v>-2.7994211701392935</v>
      </c>
      <c r="C65" s="70">
        <f aca="true" t="shared" si="12" ref="C65:K65">+(C23/C44-1)*100</f>
        <v>0.25820271687282403</v>
      </c>
      <c r="D65" s="70">
        <f t="shared" si="12"/>
        <v>33.31534014430781</v>
      </c>
      <c r="E65" s="70">
        <f>+(E23/E44-1)*100</f>
        <v>34.58199698141651</v>
      </c>
      <c r="F65" s="70">
        <f t="shared" si="12"/>
        <v>99.1680962851988</v>
      </c>
      <c r="G65" s="110">
        <f t="shared" si="12"/>
        <v>92.49421334487803</v>
      </c>
      <c r="H65" s="70">
        <f t="shared" si="12"/>
        <v>11.962113257320661</v>
      </c>
      <c r="I65" s="70">
        <f t="shared" si="12"/>
        <v>-16.48677493900633</v>
      </c>
      <c r="J65" s="70">
        <f t="shared" si="12"/>
        <v>13.728478694154521</v>
      </c>
      <c r="K65" s="70">
        <f t="shared" si="12"/>
        <v>1.0846017508905126</v>
      </c>
      <c r="L65" s="70">
        <f>+(L23/L44-1)*100</f>
        <v>29.127846181842052</v>
      </c>
      <c r="M65" s="17"/>
    </row>
    <row r="66" spans="1:13" ht="14.25" customHeight="1">
      <c r="A66" s="41" t="s">
        <v>27</v>
      </c>
      <c r="B66" s="70">
        <f>+(B24/B45-1)*100</f>
        <v>4.6069512330253914</v>
      </c>
      <c r="C66" s="70">
        <f aca="true" t="shared" si="13" ref="C66:K66">+(C24/C45-1)*100</f>
        <v>-7.538758828533332</v>
      </c>
      <c r="D66" s="70">
        <f t="shared" si="13"/>
        <v>0.4048010627222043</v>
      </c>
      <c r="E66" s="70">
        <f>+(E24/E45-1)*100</f>
        <v>1.0731753208439887</v>
      </c>
      <c r="F66" s="70">
        <f t="shared" si="13"/>
        <v>7.043961197312143</v>
      </c>
      <c r="G66" s="110">
        <f t="shared" si="13"/>
        <v>13.33667973781656</v>
      </c>
      <c r="H66" s="70">
        <f t="shared" si="13"/>
        <v>1.7366368383353148</v>
      </c>
      <c r="I66" s="70">
        <f t="shared" si="13"/>
        <v>-3.957326572628972</v>
      </c>
      <c r="J66" s="70">
        <f t="shared" si="13"/>
        <v>14.773433721142082</v>
      </c>
      <c r="K66" s="70">
        <f t="shared" si="13"/>
        <v>14.658442530541915</v>
      </c>
      <c r="L66" s="70">
        <f>+(L24/L45-1)*100</f>
        <v>2.5347387711125657</v>
      </c>
      <c r="M66" s="17"/>
    </row>
    <row r="67" spans="1:12" ht="7.5" customHeight="1">
      <c r="A67" s="77"/>
      <c r="B67" s="70"/>
      <c r="C67" s="70"/>
      <c r="D67" s="70"/>
      <c r="E67" s="70"/>
      <c r="F67" s="70"/>
      <c r="G67" s="110"/>
      <c r="H67" s="70"/>
      <c r="I67" s="70"/>
      <c r="J67" s="70"/>
      <c r="K67" s="70"/>
      <c r="L67" s="70"/>
    </row>
    <row r="68" spans="1:13" ht="14.25" customHeight="1">
      <c r="A68" s="41" t="s">
        <v>22</v>
      </c>
      <c r="B68" s="70">
        <f aca="true" t="shared" si="14" ref="B68:L68">+(B26/B47-1)*100</f>
        <v>-0.2068151532155782</v>
      </c>
      <c r="C68" s="70">
        <f t="shared" si="14"/>
        <v>16.300994212933606</v>
      </c>
      <c r="D68" s="70">
        <f t="shared" si="14"/>
        <v>-12.242002606719227</v>
      </c>
      <c r="E68" s="70">
        <f>+(E26/E47-1)*100</f>
        <v>8.724818945063294</v>
      </c>
      <c r="F68" s="70">
        <f t="shared" si="14"/>
        <v>15.951770168004998</v>
      </c>
      <c r="G68" s="110">
        <f t="shared" si="14"/>
        <v>1.0584345603995349</v>
      </c>
      <c r="H68" s="70">
        <f t="shared" si="14"/>
        <v>25.812415353337713</v>
      </c>
      <c r="I68" s="70">
        <f t="shared" si="14"/>
        <v>-17.90591327169094</v>
      </c>
      <c r="J68" s="70">
        <f t="shared" si="14"/>
        <v>-3.190570962437278</v>
      </c>
      <c r="K68" s="70">
        <f t="shared" si="14"/>
        <v>-8.532047878731452</v>
      </c>
      <c r="L68" s="70">
        <f t="shared" si="14"/>
        <v>-2.51561985030222</v>
      </c>
      <c r="M68" s="17"/>
    </row>
    <row r="69" spans="1:12" ht="7.5" customHeight="1">
      <c r="A69" s="77"/>
      <c r="B69" s="70"/>
      <c r="C69" s="70"/>
      <c r="D69" s="70"/>
      <c r="E69" s="70"/>
      <c r="F69" s="70"/>
      <c r="G69" s="110"/>
      <c r="H69" s="70"/>
      <c r="I69" s="70"/>
      <c r="J69" s="70"/>
      <c r="K69" s="70"/>
      <c r="L69" s="70"/>
    </row>
    <row r="70" spans="1:12" ht="14.25" customHeight="1">
      <c r="A70" s="78" t="s">
        <v>23</v>
      </c>
      <c r="B70" s="70">
        <f aca="true" t="shared" si="15" ref="B70:L70">+(B28/B49-1)*100</f>
        <v>5.1173388707175915</v>
      </c>
      <c r="C70" s="70">
        <f t="shared" si="15"/>
        <v>8.66047071217768</v>
      </c>
      <c r="D70" s="70">
        <f t="shared" si="15"/>
        <v>10.172697365246886</v>
      </c>
      <c r="E70" s="70">
        <f t="shared" si="15"/>
        <v>13.97603252956885</v>
      </c>
      <c r="F70" s="70">
        <f t="shared" si="15"/>
        <v>10.429768676352058</v>
      </c>
      <c r="G70" s="110">
        <f t="shared" si="15"/>
        <v>12.988283733117335</v>
      </c>
      <c r="H70" s="70">
        <f t="shared" si="15"/>
        <v>10.056418635442043</v>
      </c>
      <c r="I70" s="70">
        <f t="shared" si="15"/>
        <v>4.2069828775145535</v>
      </c>
      <c r="J70" s="70">
        <f t="shared" si="15"/>
        <v>7.845776751981148</v>
      </c>
      <c r="K70" s="70">
        <f t="shared" si="15"/>
        <v>-4.797516018045089</v>
      </c>
      <c r="L70" s="70">
        <f t="shared" si="15"/>
        <v>9.818499657225965</v>
      </c>
    </row>
    <row r="71" spans="1:12" ht="9" customHeight="1" thickBot="1">
      <c r="A71" s="63"/>
      <c r="B71" s="72"/>
      <c r="C71" s="72"/>
      <c r="D71" s="72"/>
      <c r="E71" s="72"/>
      <c r="F71" s="72"/>
      <c r="G71" s="111"/>
      <c r="H71" s="72"/>
      <c r="I71" s="72"/>
      <c r="J71" s="72"/>
      <c r="K71" s="72"/>
      <c r="L71" s="72"/>
    </row>
    <row r="72" spans="1:12" ht="2.25" customHeight="1">
      <c r="A72" s="73"/>
      <c r="B72" s="74"/>
      <c r="C72" s="74"/>
      <c r="D72" s="74"/>
      <c r="E72" s="74"/>
      <c r="F72" s="74"/>
      <c r="G72" s="112"/>
      <c r="H72" s="74"/>
      <c r="I72" s="74"/>
      <c r="J72" s="74"/>
      <c r="K72" s="74"/>
      <c r="L72" s="74"/>
    </row>
    <row r="73" spans="1:12" s="12" customFormat="1" ht="12">
      <c r="A73" s="60" t="s">
        <v>48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2:12" s="12" customFormat="1" ht="12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</sheetData>
  <sheetProtection/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scale="83" r:id="rId1"/>
  <ignoredErrors>
    <ignoredError sqref="B13:C13 B34:C3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zoomScalePageLayoutView="0" workbookViewId="0" topLeftCell="A1">
      <pane xSplit="1" ySplit="7" topLeftCell="B8" activePane="bottomRight" state="frozen"/>
      <selection pane="topLeft" activeCell="L84" sqref="L84"/>
      <selection pane="topRight" activeCell="L84" sqref="L84"/>
      <selection pane="bottomLeft" activeCell="L84" sqref="L84"/>
      <selection pane="bottomRight" activeCell="A74" sqref="A1:L74"/>
    </sheetView>
  </sheetViews>
  <sheetFormatPr defaultColWidth="11.421875" defaultRowHeight="12.75"/>
  <cols>
    <col min="1" max="1" width="13.57421875" style="0" customWidth="1"/>
    <col min="2" max="6" width="8.57421875" style="0" customWidth="1"/>
    <col min="7" max="7" width="8.57421875" style="30" customWidth="1"/>
    <col min="8" max="8" width="10.140625" style="0" customWidth="1"/>
    <col min="9" max="11" width="8.57421875" style="0" customWidth="1"/>
    <col min="12" max="12" width="8.8515625" style="0" customWidth="1"/>
    <col min="13" max="13" width="14.28125" style="0" bestFit="1" customWidth="1"/>
    <col min="14" max="16" width="12.28125" style="0" bestFit="1" customWidth="1"/>
  </cols>
  <sheetData>
    <row r="1" spans="1:14" ht="12.75">
      <c r="A1" s="40" t="s">
        <v>62</v>
      </c>
      <c r="B1" s="76"/>
      <c r="C1" s="76"/>
      <c r="D1" s="76"/>
      <c r="E1" s="76"/>
      <c r="F1" s="76"/>
      <c r="G1" s="107"/>
      <c r="H1" s="76"/>
      <c r="I1" s="76"/>
      <c r="J1" s="76"/>
      <c r="K1" s="76"/>
      <c r="L1" s="76"/>
      <c r="N1" s="32"/>
    </row>
    <row r="2" spans="1:12" ht="12.75">
      <c r="A2" s="40" t="s">
        <v>67</v>
      </c>
      <c r="B2" s="39"/>
      <c r="C2" s="39"/>
      <c r="D2" s="39"/>
      <c r="E2" s="39"/>
      <c r="F2" s="39"/>
      <c r="G2" s="75"/>
      <c r="H2" s="39"/>
      <c r="I2" s="39"/>
      <c r="J2" s="39"/>
      <c r="K2" s="39"/>
      <c r="L2" s="39"/>
    </row>
    <row r="3" spans="1:12" ht="12.75">
      <c r="A3" s="40" t="s">
        <v>21</v>
      </c>
      <c r="B3" s="39"/>
      <c r="C3" s="39"/>
      <c r="D3" s="39"/>
      <c r="E3" s="39"/>
      <c r="F3" s="39"/>
      <c r="G3" s="75"/>
      <c r="H3" s="39"/>
      <c r="I3" s="39"/>
      <c r="J3" s="39"/>
      <c r="K3" s="39"/>
      <c r="L3" s="39"/>
    </row>
    <row r="4" spans="1:12" ht="12.75">
      <c r="A4" s="41" t="str">
        <f>+Exp!A4</f>
        <v>Enero-Diciembre 2017-2018</v>
      </c>
      <c r="B4" s="39"/>
      <c r="C4" s="39"/>
      <c r="D4" s="39"/>
      <c r="E4" s="39"/>
      <c r="F4" s="39"/>
      <c r="G4" s="75"/>
      <c r="H4" s="39"/>
      <c r="I4" s="39"/>
      <c r="J4" s="39"/>
      <c r="K4" s="39"/>
      <c r="L4" s="39"/>
    </row>
    <row r="5" spans="1:12" ht="12.75">
      <c r="A5" s="41" t="s">
        <v>36</v>
      </c>
      <c r="B5" s="76"/>
      <c r="C5" s="76"/>
      <c r="D5" s="76"/>
      <c r="E5" s="76"/>
      <c r="F5" s="76"/>
      <c r="G5" s="107"/>
      <c r="H5" s="76"/>
      <c r="I5" s="76"/>
      <c r="J5" s="76"/>
      <c r="K5" s="76"/>
      <c r="L5" s="39"/>
    </row>
    <row r="6" spans="1:12" ht="9" customHeight="1" thickBot="1">
      <c r="A6" s="63"/>
      <c r="B6" s="63"/>
      <c r="C6" s="63"/>
      <c r="D6" s="63"/>
      <c r="E6" s="63"/>
      <c r="F6" s="63"/>
      <c r="G6" s="108"/>
      <c r="H6" s="63"/>
      <c r="I6" s="63"/>
      <c r="J6" s="63"/>
      <c r="K6" s="63"/>
      <c r="L6" s="63"/>
    </row>
    <row r="7" spans="1:12" ht="15" customHeight="1" thickBot="1">
      <c r="A7" s="93" t="s">
        <v>0</v>
      </c>
      <c r="B7" s="91" t="s">
        <v>30</v>
      </c>
      <c r="C7" s="91" t="s">
        <v>31</v>
      </c>
      <c r="D7" s="91" t="s">
        <v>32</v>
      </c>
      <c r="E7" s="92" t="s">
        <v>33</v>
      </c>
      <c r="F7" s="91" t="s">
        <v>40</v>
      </c>
      <c r="G7" s="91" t="s">
        <v>34</v>
      </c>
      <c r="H7" s="91" t="s">
        <v>35</v>
      </c>
      <c r="I7" s="91" t="s">
        <v>41</v>
      </c>
      <c r="J7" s="91" t="s">
        <v>37</v>
      </c>
      <c r="K7" s="91" t="s">
        <v>38</v>
      </c>
      <c r="L7" s="91" t="s">
        <v>18</v>
      </c>
    </row>
    <row r="8" spans="1:12" ht="7.5" customHeight="1">
      <c r="A8" s="64"/>
      <c r="B8" s="39"/>
      <c r="C8" s="39"/>
      <c r="D8" s="39"/>
      <c r="E8" s="39"/>
      <c r="F8" s="39"/>
      <c r="G8" s="75"/>
      <c r="H8" s="39"/>
      <c r="I8" s="39"/>
      <c r="J8" s="39"/>
      <c r="K8" s="39"/>
      <c r="L8" s="39"/>
    </row>
    <row r="9" spans="1:12" ht="15">
      <c r="A9" s="65"/>
      <c r="B9" s="65" t="str">
        <f>+Exp!B10</f>
        <v>Enero-Diciembre 2018</v>
      </c>
      <c r="C9" s="65"/>
      <c r="D9" s="66"/>
      <c r="E9" s="66"/>
      <c r="F9" s="66"/>
      <c r="G9" s="109"/>
      <c r="H9" s="66"/>
      <c r="I9" s="66"/>
      <c r="J9" s="66"/>
      <c r="K9" s="66"/>
      <c r="L9" s="66"/>
    </row>
    <row r="10" spans="1:12" ht="7.5" customHeight="1">
      <c r="A10" s="67"/>
      <c r="B10" s="39"/>
      <c r="C10" s="39"/>
      <c r="D10" s="39"/>
      <c r="E10" s="39"/>
      <c r="F10" s="39"/>
      <c r="G10" s="75"/>
      <c r="H10" s="39"/>
      <c r="I10" s="39"/>
      <c r="J10" s="39"/>
      <c r="K10" s="39"/>
      <c r="L10" s="39"/>
    </row>
    <row r="11" spans="1:12" ht="14.25" customHeight="1">
      <c r="A11" s="40" t="s">
        <v>6</v>
      </c>
      <c r="B11" s="68">
        <f>+Imp!B25</f>
        <v>23203.321716850005</v>
      </c>
      <c r="C11" s="68">
        <f>+Imp!C25</f>
        <v>4610.373326000001</v>
      </c>
      <c r="D11" s="68">
        <f>+Imp!D25</f>
        <v>27155.215242</v>
      </c>
      <c r="E11" s="68">
        <f>+Imp!E25</f>
        <v>17558.07061208</v>
      </c>
      <c r="F11" s="68">
        <f>+Imp!F25</f>
        <v>10398.24491189999</v>
      </c>
      <c r="G11" s="68">
        <f>+Imp!G25</f>
        <v>6844.836310937001</v>
      </c>
      <c r="H11" s="68">
        <f>+Imp!H25</f>
        <v>12089.194999999998</v>
      </c>
      <c r="I11" s="68">
        <f>+Imp!I25</f>
        <v>5090.136791000001</v>
      </c>
      <c r="J11" s="68">
        <f>+Imp!J25</f>
        <v>11234.811235325</v>
      </c>
      <c r="K11" s="68">
        <f>+Imp!K25</f>
        <v>3428.5065100000006</v>
      </c>
      <c r="L11" s="68">
        <f>SUM(B11:K11)</f>
        <v>121612.711656092</v>
      </c>
    </row>
    <row r="12" spans="1:12" ht="9" customHeight="1">
      <c r="A12" s="41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4" ht="14.25" customHeight="1">
      <c r="A13" s="40" t="s">
        <v>24</v>
      </c>
      <c r="B13" s="68">
        <f>SUM(B15:B26)</f>
        <v>42237.70475479002</v>
      </c>
      <c r="C13" s="68">
        <f aca="true" t="shared" si="0" ref="C13:K13">SUM(C15:C26)</f>
        <v>5385.574835</v>
      </c>
      <c r="D13" s="68">
        <f t="shared" si="0"/>
        <v>154075.35361999998</v>
      </c>
      <c r="E13" s="68">
        <f t="shared" si="0"/>
        <v>51665.94841687003</v>
      </c>
      <c r="F13" s="68">
        <f t="shared" si="0"/>
        <v>40832.32227225008</v>
      </c>
      <c r="G13" s="68">
        <f t="shared" si="0"/>
        <v>16174.816993695</v>
      </c>
      <c r="H13" s="68">
        <f t="shared" si="0"/>
        <v>452187.399</v>
      </c>
      <c r="I13" s="68">
        <f t="shared" si="0"/>
        <v>8244.353893000001</v>
      </c>
      <c r="J13" s="68">
        <f t="shared" si="0"/>
        <v>31909.586553255012</v>
      </c>
      <c r="K13" s="68">
        <f t="shared" si="0"/>
        <v>5464.742236999999</v>
      </c>
      <c r="L13" s="68">
        <f>SUM(B13:K13)</f>
        <v>808177.8025758602</v>
      </c>
      <c r="M13" s="2"/>
      <c r="N13" s="2"/>
    </row>
    <row r="14" spans="1:14" ht="6.75" customHeight="1">
      <c r="A14" s="7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2"/>
      <c r="N14" s="2"/>
    </row>
    <row r="15" spans="1:23" ht="15" customHeight="1">
      <c r="A15" s="41" t="s">
        <v>53</v>
      </c>
      <c r="B15" s="68">
        <v>188.89771529</v>
      </c>
      <c r="C15" s="68">
        <v>8.473797</v>
      </c>
      <c r="D15" s="68">
        <v>672.279162</v>
      </c>
      <c r="E15" s="68">
        <v>917.2188979199999</v>
      </c>
      <c r="F15" s="68">
        <v>368.45277808000014</v>
      </c>
      <c r="G15" s="68">
        <v>145.899857638</v>
      </c>
      <c r="H15" s="68">
        <v>2661.154</v>
      </c>
      <c r="I15" s="68">
        <v>5.822874</v>
      </c>
      <c r="J15" s="68">
        <v>682.2412660489999</v>
      </c>
      <c r="K15" s="68">
        <v>27.522225</v>
      </c>
      <c r="L15" s="68">
        <f>SUM(B15:K15)</f>
        <v>5677.9625729770005</v>
      </c>
      <c r="M15" s="2"/>
      <c r="N15" s="4"/>
      <c r="O15" s="2"/>
      <c r="P15" s="2"/>
      <c r="Q15" s="2"/>
      <c r="R15" s="2"/>
      <c r="S15" s="2"/>
      <c r="T15" s="2"/>
      <c r="U15" s="2"/>
      <c r="V15" s="2"/>
      <c r="W15" s="2"/>
    </row>
    <row r="16" spans="1:23" ht="6.75" customHeight="1">
      <c r="A16" s="7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2"/>
      <c r="N16" s="4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41" t="s">
        <v>50</v>
      </c>
      <c r="B17" s="68">
        <v>386.54491451</v>
      </c>
      <c r="C17" s="68">
        <v>45.363253</v>
      </c>
      <c r="D17" s="68">
        <v>2251.7267599999996</v>
      </c>
      <c r="E17" s="68">
        <v>867.1013583999995</v>
      </c>
      <c r="F17" s="68">
        <v>845.6344236200019</v>
      </c>
      <c r="G17" s="68">
        <v>291.4998795</v>
      </c>
      <c r="H17" s="68">
        <v>10771.737</v>
      </c>
      <c r="I17" s="68">
        <v>65.128467</v>
      </c>
      <c r="J17" s="68">
        <v>703.403768868</v>
      </c>
      <c r="K17" s="68">
        <v>58.045258000000004</v>
      </c>
      <c r="L17" s="68">
        <f>SUM(B17:K17)</f>
        <v>16286.185082898002</v>
      </c>
      <c r="M17" s="2"/>
      <c r="N17" s="4"/>
      <c r="O17" s="2"/>
      <c r="P17" s="2"/>
      <c r="Q17" s="2"/>
      <c r="R17" s="2"/>
      <c r="S17" s="2"/>
      <c r="T17" s="2"/>
      <c r="U17" s="2"/>
      <c r="V17" s="2"/>
      <c r="W17" s="2"/>
    </row>
    <row r="18" spans="1:23" ht="14.25" customHeight="1">
      <c r="A18" s="41" t="s">
        <v>13</v>
      </c>
      <c r="B18" s="68">
        <v>7696.582488070001</v>
      </c>
      <c r="C18" s="68">
        <v>626.709721</v>
      </c>
      <c r="D18" s="68">
        <v>29350.188858999998</v>
      </c>
      <c r="E18" s="68">
        <v>13347.505765330012</v>
      </c>
      <c r="F18" s="68">
        <v>13095.644074470027</v>
      </c>
      <c r="G18" s="68">
        <v>5010.624724378999</v>
      </c>
      <c r="H18" s="68">
        <v>216290.225</v>
      </c>
      <c r="I18" s="68">
        <v>1035.604078</v>
      </c>
      <c r="J18" s="68">
        <v>9204.696954194</v>
      </c>
      <c r="K18" s="68">
        <v>707.926334</v>
      </c>
      <c r="L18" s="68">
        <f>SUM(B18:K18)</f>
        <v>296365.70799844305</v>
      </c>
      <c r="M18" s="2"/>
      <c r="N18" s="4"/>
      <c r="O18" s="102"/>
      <c r="P18" s="2"/>
      <c r="Q18" s="2"/>
      <c r="R18" s="2"/>
      <c r="S18" s="2"/>
      <c r="T18" s="2"/>
      <c r="U18" s="2"/>
      <c r="V18" s="2"/>
      <c r="W18" s="2"/>
    </row>
    <row r="19" spans="1:23" ht="6.75" customHeight="1">
      <c r="A19" s="7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2"/>
      <c r="N19" s="4"/>
      <c r="O19" s="2"/>
      <c r="P19" s="2"/>
      <c r="Q19" s="2"/>
      <c r="R19" s="2"/>
      <c r="S19" s="2"/>
      <c r="T19" s="2"/>
      <c r="U19" s="2"/>
      <c r="V19" s="2"/>
      <c r="W19" s="2"/>
    </row>
    <row r="20" spans="1:23" ht="14.25" customHeight="1">
      <c r="A20" s="41" t="s">
        <v>49</v>
      </c>
      <c r="B20" s="68">
        <v>11262.298810420003</v>
      </c>
      <c r="C20" s="68">
        <v>1368.8500219999999</v>
      </c>
      <c r="D20" s="68">
        <v>34763.078</v>
      </c>
      <c r="E20" s="68">
        <v>10862.722418359997</v>
      </c>
      <c r="F20" s="68">
        <v>7583.465960550009</v>
      </c>
      <c r="G20" s="68">
        <v>2877.527938186001</v>
      </c>
      <c r="H20" s="68">
        <v>53077.554</v>
      </c>
      <c r="I20" s="68">
        <v>1525.543888</v>
      </c>
      <c r="J20" s="68">
        <v>4726.457372377</v>
      </c>
      <c r="K20" s="68">
        <v>1118.157109</v>
      </c>
      <c r="L20" s="68">
        <f>SUM(B20:K20)</f>
        <v>129165.65551889302</v>
      </c>
      <c r="M20" s="2"/>
      <c r="N20" s="4"/>
      <c r="O20" s="2"/>
      <c r="P20" s="2"/>
      <c r="Q20" s="2"/>
      <c r="R20" s="2"/>
      <c r="S20" s="2"/>
      <c r="T20" s="2"/>
      <c r="U20" s="2"/>
      <c r="V20" s="2"/>
      <c r="W20" s="2"/>
    </row>
    <row r="21" spans="1:23" ht="7.5" customHeight="1">
      <c r="A21" s="7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2"/>
      <c r="N21" s="4"/>
      <c r="O21" s="2"/>
      <c r="P21" s="2"/>
      <c r="Q21" s="2"/>
      <c r="R21" s="2"/>
      <c r="S21" s="2"/>
      <c r="T21" s="2"/>
      <c r="U21" s="2"/>
      <c r="V21" s="2"/>
      <c r="W21" s="2"/>
    </row>
    <row r="22" spans="1:23" ht="14.25" customHeight="1">
      <c r="A22" s="41" t="s">
        <v>14</v>
      </c>
      <c r="B22" s="68">
        <v>1082.41074191</v>
      </c>
      <c r="C22" s="68">
        <v>306.296695</v>
      </c>
      <c r="D22" s="68">
        <v>4355.617849</v>
      </c>
      <c r="E22" s="68">
        <v>2030.8024402999988</v>
      </c>
      <c r="F22" s="68">
        <v>1288.5650110600006</v>
      </c>
      <c r="G22" s="68">
        <v>558.0929923370002</v>
      </c>
      <c r="H22" s="68">
        <v>18193.318</v>
      </c>
      <c r="I22" s="68">
        <v>372.909692</v>
      </c>
      <c r="J22" s="68">
        <v>1053.48291283</v>
      </c>
      <c r="K22" s="68">
        <v>59.865652000000004</v>
      </c>
      <c r="L22" s="68">
        <f>SUM(B22:K22)</f>
        <v>29301.361986437</v>
      </c>
      <c r="M22" s="2"/>
      <c r="N22" s="4"/>
      <c r="O22" s="2"/>
      <c r="P22" s="2"/>
      <c r="Q22" s="2"/>
      <c r="R22" s="2"/>
      <c r="S22" s="2"/>
      <c r="T22" s="2"/>
      <c r="U22" s="2"/>
      <c r="V22" s="2"/>
      <c r="W22" s="2"/>
    </row>
    <row r="23" spans="1:23" ht="14.25" customHeight="1">
      <c r="A23" s="41" t="s">
        <v>15</v>
      </c>
      <c r="B23" s="68">
        <v>12072.48974109</v>
      </c>
      <c r="C23" s="68">
        <v>2084.812774</v>
      </c>
      <c r="D23" s="68">
        <v>35456.76839600001</v>
      </c>
      <c r="E23" s="68">
        <v>15472.285264830018</v>
      </c>
      <c r="F23" s="68">
        <v>10603.602677180048</v>
      </c>
      <c r="G23" s="68">
        <v>4421.852341563004</v>
      </c>
      <c r="H23" s="68">
        <v>83867.995</v>
      </c>
      <c r="I23" s="68">
        <v>3842.372691</v>
      </c>
      <c r="J23" s="68">
        <v>10083.315012347999</v>
      </c>
      <c r="K23" s="68">
        <v>1699.473875</v>
      </c>
      <c r="L23" s="68">
        <f>SUM(B23:K23)</f>
        <v>179604.96777301107</v>
      </c>
      <c r="M23" s="2"/>
      <c r="N23" s="4"/>
      <c r="O23" s="2"/>
      <c r="P23" s="2"/>
      <c r="Q23" s="2"/>
      <c r="R23" s="2"/>
      <c r="S23" s="2"/>
      <c r="T23" s="2"/>
      <c r="U23" s="2"/>
      <c r="V23" s="2"/>
      <c r="W23" s="2"/>
    </row>
    <row r="24" spans="1:23" ht="14.25" customHeight="1">
      <c r="A24" s="41" t="s">
        <v>27</v>
      </c>
      <c r="B24" s="68">
        <v>3253.3633600099993</v>
      </c>
      <c r="C24" s="68">
        <v>457.03103899999996</v>
      </c>
      <c r="D24" s="68">
        <v>12984.239622</v>
      </c>
      <c r="E24" s="68">
        <v>3471.6818996699994</v>
      </c>
      <c r="F24" s="68">
        <v>2132.3922944899973</v>
      </c>
      <c r="G24" s="68">
        <v>1569.193851174</v>
      </c>
      <c r="H24" s="68">
        <v>46818.034</v>
      </c>
      <c r="I24" s="68">
        <v>519.976831</v>
      </c>
      <c r="J24" s="68">
        <v>2362.0801013909995</v>
      </c>
      <c r="K24" s="68">
        <v>246.45470600000002</v>
      </c>
      <c r="L24" s="68">
        <f>SUM(B24:K24)</f>
        <v>73814.44770473501</v>
      </c>
      <c r="M24" s="2"/>
      <c r="N24" s="4"/>
      <c r="O24" s="2"/>
      <c r="P24" s="102"/>
      <c r="Q24" s="2"/>
      <c r="R24" s="2"/>
      <c r="S24" s="2"/>
      <c r="T24" s="2"/>
      <c r="U24" s="2"/>
      <c r="V24" s="2"/>
      <c r="W24" s="2"/>
    </row>
    <row r="25" spans="1:23" ht="7.5" customHeight="1">
      <c r="A25" s="7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2"/>
      <c r="N25" s="4"/>
      <c r="O25" s="2"/>
      <c r="P25" s="2"/>
      <c r="Q25" s="2"/>
      <c r="R25" s="2"/>
      <c r="S25" s="2"/>
      <c r="T25" s="2"/>
      <c r="U25" s="2"/>
      <c r="V25" s="2"/>
      <c r="W25" s="2"/>
    </row>
    <row r="26" spans="1:23" ht="14.25" customHeight="1">
      <c r="A26" s="41" t="s">
        <v>22</v>
      </c>
      <c r="B26" s="68">
        <v>6295.11698349002</v>
      </c>
      <c r="C26" s="68">
        <v>488.037534</v>
      </c>
      <c r="D26" s="68">
        <v>34241.45497199997</v>
      </c>
      <c r="E26" s="68">
        <v>4696.6303720599935</v>
      </c>
      <c r="F26" s="68">
        <v>4914.5650528</v>
      </c>
      <c r="G26" s="68">
        <v>1300.125408917997</v>
      </c>
      <c r="H26" s="68">
        <v>20507.382</v>
      </c>
      <c r="I26" s="68">
        <v>876.9953720000013</v>
      </c>
      <c r="J26" s="68">
        <v>3093.9091651980134</v>
      </c>
      <c r="K26" s="68">
        <v>1547.297077999999</v>
      </c>
      <c r="L26" s="68">
        <f>SUM(B26:K26)</f>
        <v>77961.513938466</v>
      </c>
      <c r="M26" s="2"/>
      <c r="N26" s="4"/>
      <c r="O26" s="2"/>
      <c r="P26" s="2"/>
      <c r="Q26" s="2"/>
      <c r="R26" s="2"/>
      <c r="S26" s="2"/>
      <c r="T26" s="2"/>
      <c r="U26" s="2"/>
      <c r="V26" s="2"/>
      <c r="W26" s="2"/>
    </row>
    <row r="27" spans="1:14" ht="9" customHeight="1">
      <c r="A27" s="7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2"/>
      <c r="N27" s="2"/>
    </row>
    <row r="28" spans="1:14" ht="14.25" customHeight="1">
      <c r="A28" s="78" t="s">
        <v>23</v>
      </c>
      <c r="B28" s="68">
        <f aca="true" t="shared" si="1" ref="B28:K28">+B11+B13</f>
        <v>65441.02647164003</v>
      </c>
      <c r="C28" s="68">
        <f t="shared" si="1"/>
        <v>9995.948161</v>
      </c>
      <c r="D28" s="68">
        <f t="shared" si="1"/>
        <v>181230.568862</v>
      </c>
      <c r="E28" s="68">
        <f t="shared" si="1"/>
        <v>69224.01902895003</v>
      </c>
      <c r="F28" s="68">
        <f t="shared" si="1"/>
        <v>51230.56718415007</v>
      </c>
      <c r="G28" s="68">
        <f t="shared" si="1"/>
        <v>23019.653304632</v>
      </c>
      <c r="H28" s="68">
        <f t="shared" si="1"/>
        <v>464276.594</v>
      </c>
      <c r="I28" s="68">
        <f t="shared" si="1"/>
        <v>13334.490684000002</v>
      </c>
      <c r="J28" s="68">
        <f t="shared" si="1"/>
        <v>43144.39778858001</v>
      </c>
      <c r="K28" s="68">
        <f t="shared" si="1"/>
        <v>8893.248747</v>
      </c>
      <c r="L28" s="68">
        <f>SUM(B28:K28)</f>
        <v>929790.5142319521</v>
      </c>
      <c r="M28" s="2"/>
      <c r="N28" s="2"/>
    </row>
    <row r="29" spans="1:12" ht="9" customHeight="1">
      <c r="A29" s="39"/>
      <c r="B29" s="39"/>
      <c r="C29" s="39"/>
      <c r="D29" s="39"/>
      <c r="E29" s="39"/>
      <c r="F29" s="39"/>
      <c r="G29" s="75"/>
      <c r="H29" s="39"/>
      <c r="I29" s="39"/>
      <c r="J29" s="39"/>
      <c r="K29" s="39"/>
      <c r="L29" s="39"/>
    </row>
    <row r="30" spans="1:12" ht="15">
      <c r="A30" s="65"/>
      <c r="B30" s="65" t="str">
        <f>+Exp!B27</f>
        <v>Enero-Diciembre 2017</v>
      </c>
      <c r="C30" s="65"/>
      <c r="D30" s="66"/>
      <c r="E30" s="66"/>
      <c r="F30" s="66"/>
      <c r="G30" s="109"/>
      <c r="H30" s="66"/>
      <c r="I30" s="66"/>
      <c r="J30" s="66"/>
      <c r="K30" s="66"/>
      <c r="L30" s="66"/>
    </row>
    <row r="31" spans="1:12" ht="7.5" customHeight="1">
      <c r="A31" s="67"/>
      <c r="B31" s="39"/>
      <c r="C31" s="39"/>
      <c r="D31" s="66"/>
      <c r="E31" s="66"/>
      <c r="F31" s="66"/>
      <c r="G31" s="109"/>
      <c r="H31" s="66"/>
      <c r="I31" s="66"/>
      <c r="J31" s="66"/>
      <c r="K31" s="66"/>
      <c r="L31" s="39"/>
    </row>
    <row r="32" spans="1:12" ht="14.25" customHeight="1">
      <c r="A32" s="40" t="s">
        <v>6</v>
      </c>
      <c r="B32" s="68">
        <f>+Imp!B42</f>
        <v>24545.516205889995</v>
      </c>
      <c r="C32" s="68">
        <f>+Imp!C42</f>
        <v>4358.5752109999985</v>
      </c>
      <c r="D32" s="68">
        <f>+Imp!D42</f>
        <v>24481.194618</v>
      </c>
      <c r="E32" s="68">
        <f>+Imp!E42</f>
        <v>15083.790708220005</v>
      </c>
      <c r="F32" s="68">
        <f>+Imp!F42</f>
        <v>9056.297817999995</v>
      </c>
      <c r="G32" s="68">
        <f>+Imp!G42</f>
        <v>6169.655883175999</v>
      </c>
      <c r="H32" s="68">
        <f>+Imp!H42</f>
        <v>10838.873000000001</v>
      </c>
      <c r="I32" s="68">
        <f>+Imp!I42</f>
        <v>4584.0265979999995</v>
      </c>
      <c r="J32" s="68">
        <f>+Imp!J42</f>
        <v>10479.79727083</v>
      </c>
      <c r="K32" s="68">
        <f>+Imp!K42</f>
        <v>3284.3524589999993</v>
      </c>
      <c r="L32" s="68">
        <f>SUM(B32:K32)</f>
        <v>112882.07977211602</v>
      </c>
    </row>
    <row r="33" spans="1:12" ht="9" customHeight="1">
      <c r="A33" s="41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4" ht="14.25" customHeight="1">
      <c r="A34" s="40" t="s">
        <v>24</v>
      </c>
      <c r="B34" s="68">
        <f>SUM(B36:B47)</f>
        <v>42384.1786957</v>
      </c>
      <c r="C34" s="68">
        <f aca="true" t="shared" si="2" ref="C34:K34">SUM(C36:C47)</f>
        <v>4949.910795999998</v>
      </c>
      <c r="D34" s="68">
        <f t="shared" si="2"/>
        <v>126268.299803</v>
      </c>
      <c r="E34" s="68">
        <f t="shared" si="2"/>
        <v>44825.39447731</v>
      </c>
      <c r="F34" s="68">
        <f t="shared" si="2"/>
        <v>37019.40778891994</v>
      </c>
      <c r="G34" s="68">
        <f t="shared" si="2"/>
        <v>13675.304647955996</v>
      </c>
      <c r="H34" s="68">
        <f t="shared" si="2"/>
        <v>409530.278</v>
      </c>
      <c r="I34" s="68">
        <f t="shared" si="2"/>
        <v>7290.733697000002</v>
      </c>
      <c r="J34" s="68">
        <f t="shared" si="2"/>
        <v>29284.161896650992</v>
      </c>
      <c r="K34" s="68">
        <f t="shared" si="2"/>
        <v>5173.524225</v>
      </c>
      <c r="L34" s="68">
        <f>SUM(B34:K34)</f>
        <v>720401.1940275368</v>
      </c>
      <c r="M34" s="2"/>
      <c r="N34" s="2"/>
    </row>
    <row r="35" spans="1:14" ht="6.75" customHeight="1">
      <c r="A35" s="7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2"/>
      <c r="N35" s="2"/>
    </row>
    <row r="36" spans="1:23" ht="14.25" customHeight="1">
      <c r="A36" s="41" t="s">
        <v>53</v>
      </c>
      <c r="B36" s="68">
        <v>207.75966588</v>
      </c>
      <c r="C36" s="68">
        <v>7.078582000000001</v>
      </c>
      <c r="D36" s="68">
        <v>413.109192</v>
      </c>
      <c r="E36" s="68">
        <v>966.8329120299999</v>
      </c>
      <c r="F36" s="68">
        <v>307.40484514999997</v>
      </c>
      <c r="G36" s="68">
        <v>163.037803271</v>
      </c>
      <c r="H36" s="68">
        <v>2360.759</v>
      </c>
      <c r="I36" s="68">
        <v>6.233423999999999</v>
      </c>
      <c r="J36" s="68">
        <v>497.79378453600003</v>
      </c>
      <c r="K36" s="68">
        <v>15.596722</v>
      </c>
      <c r="L36" s="68">
        <f>SUM(B36:K36)</f>
        <v>4945.605930867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6.75" customHeight="1">
      <c r="A37" s="7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4.25" customHeight="1">
      <c r="A38" s="41" t="s">
        <v>50</v>
      </c>
      <c r="B38" s="68">
        <v>660.1882170200001</v>
      </c>
      <c r="C38" s="68">
        <v>57.900329</v>
      </c>
      <c r="D38" s="68">
        <v>1760.982167</v>
      </c>
      <c r="E38" s="68">
        <v>740.2228144000015</v>
      </c>
      <c r="F38" s="68">
        <v>791.0654244599997</v>
      </c>
      <c r="G38" s="68">
        <v>261.768017627</v>
      </c>
      <c r="H38" s="68">
        <v>9787.754</v>
      </c>
      <c r="I38" s="68">
        <v>39.526913</v>
      </c>
      <c r="J38" s="68">
        <v>646.9673513270001</v>
      </c>
      <c r="K38" s="68">
        <v>53.588083</v>
      </c>
      <c r="L38" s="68">
        <f>SUM(B38:K38)</f>
        <v>14799.963316834002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4.25" customHeight="1">
      <c r="A39" s="41" t="s">
        <v>13</v>
      </c>
      <c r="B39" s="68">
        <v>7634.85085735</v>
      </c>
      <c r="C39" s="68">
        <v>744.0807629999999</v>
      </c>
      <c r="D39" s="68">
        <v>25112.240662</v>
      </c>
      <c r="E39" s="68">
        <v>11016.440448770007</v>
      </c>
      <c r="F39" s="68">
        <v>12096.145418249967</v>
      </c>
      <c r="G39" s="68">
        <v>3960.1657521129996</v>
      </c>
      <c r="H39" s="68">
        <v>194992.238</v>
      </c>
      <c r="I39" s="68">
        <v>985.99414</v>
      </c>
      <c r="J39" s="68">
        <v>8070.164483485</v>
      </c>
      <c r="K39" s="68">
        <v>922.8674840000001</v>
      </c>
      <c r="L39" s="68">
        <f>SUM(B39:K39)</f>
        <v>265535.18800896796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6.75" customHeight="1">
      <c r="A40" s="77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4.25" customHeight="1">
      <c r="A41" s="41" t="s">
        <v>49</v>
      </c>
      <c r="B41" s="68">
        <v>11526.787436769999</v>
      </c>
      <c r="C41" s="68">
        <v>1058.362758</v>
      </c>
      <c r="D41" s="68">
        <v>32073.653</v>
      </c>
      <c r="E41" s="68">
        <v>9509.364298680004</v>
      </c>
      <c r="F41" s="68">
        <v>6855.242110520001</v>
      </c>
      <c r="G41" s="68">
        <v>2590.277227108</v>
      </c>
      <c r="H41" s="68">
        <v>49006.778</v>
      </c>
      <c r="I41" s="68">
        <v>1266.8168479999995</v>
      </c>
      <c r="J41" s="68">
        <v>4866.269570486</v>
      </c>
      <c r="K41" s="68">
        <v>1297.248586</v>
      </c>
      <c r="L41" s="68">
        <f>SUM(B41:K41)</f>
        <v>120050.79983556399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7.5" customHeight="1">
      <c r="A42" s="7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4.25" customHeight="1">
      <c r="A43" s="41" t="s">
        <v>14</v>
      </c>
      <c r="B43" s="68">
        <v>1056.65553975</v>
      </c>
      <c r="C43" s="68">
        <v>345.309945</v>
      </c>
      <c r="D43" s="68">
        <v>3762.632611</v>
      </c>
      <c r="E43" s="68">
        <v>1664.530016409999</v>
      </c>
      <c r="F43" s="68">
        <v>1231.2638212099957</v>
      </c>
      <c r="G43" s="68">
        <v>523.204330685</v>
      </c>
      <c r="H43" s="68">
        <v>18184.828</v>
      </c>
      <c r="I43" s="68">
        <v>310.565691</v>
      </c>
      <c r="J43" s="68">
        <v>1029.6646082309999</v>
      </c>
      <c r="K43" s="68">
        <v>64.660252</v>
      </c>
      <c r="L43" s="68">
        <f>SUM(B43:K43)</f>
        <v>28173.314815285994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4.25" customHeight="1">
      <c r="A44" s="41" t="s">
        <v>15</v>
      </c>
      <c r="B44" s="68">
        <v>12312.875119970004</v>
      </c>
      <c r="C44" s="68">
        <v>2034.0718239999999</v>
      </c>
      <c r="D44" s="68">
        <v>27899.806847</v>
      </c>
      <c r="E44" s="68">
        <v>13413.604263629983</v>
      </c>
      <c r="F44" s="68">
        <v>8804.385298409998</v>
      </c>
      <c r="G44" s="68">
        <v>3722.994592803</v>
      </c>
      <c r="H44" s="68">
        <v>74476.832</v>
      </c>
      <c r="I44" s="68">
        <v>3731.887491</v>
      </c>
      <c r="J44" s="68">
        <v>8877.164235461003</v>
      </c>
      <c r="K44" s="68">
        <v>1715.694604</v>
      </c>
      <c r="L44" s="68">
        <f>SUM(B44:K44)</f>
        <v>156989.31627627398</v>
      </c>
      <c r="M44" s="28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4.25" customHeight="1">
      <c r="A45" s="41" t="s">
        <v>27</v>
      </c>
      <c r="B45" s="68">
        <v>3454.60446872</v>
      </c>
      <c r="C45" s="68">
        <v>319.30260200000004</v>
      </c>
      <c r="D45" s="68">
        <v>12488.600766000001</v>
      </c>
      <c r="E45" s="68">
        <v>3408.83996436</v>
      </c>
      <c r="F45" s="68">
        <v>2016.4490337699958</v>
      </c>
      <c r="G45" s="68">
        <v>1319.5310639139998</v>
      </c>
      <c r="H45" s="68">
        <v>42282.679</v>
      </c>
      <c r="I45" s="68">
        <v>350.60018600000006</v>
      </c>
      <c r="J45" s="68">
        <v>2464.844151805</v>
      </c>
      <c r="K45" s="68">
        <v>270.485038</v>
      </c>
      <c r="L45" s="68">
        <f>SUM(B45:K45)</f>
        <v>68375.93627456899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7.5" customHeight="1">
      <c r="A46" s="7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4.25" customHeight="1">
      <c r="A47" s="41" t="s">
        <v>22</v>
      </c>
      <c r="B47" s="68">
        <v>5530.457390239999</v>
      </c>
      <c r="C47" s="68">
        <v>383.80399299999885</v>
      </c>
      <c r="D47" s="68">
        <v>22757.274557999997</v>
      </c>
      <c r="E47" s="68">
        <v>4105.559759030007</v>
      </c>
      <c r="F47" s="68">
        <v>4917.451837149978</v>
      </c>
      <c r="G47" s="68">
        <v>1134.3258604349978</v>
      </c>
      <c r="H47" s="68">
        <v>18438.41</v>
      </c>
      <c r="I47" s="68">
        <v>599.1090040000025</v>
      </c>
      <c r="J47" s="68">
        <v>2831.2937113199905</v>
      </c>
      <c r="K47" s="68">
        <v>833.3834560000003</v>
      </c>
      <c r="L47" s="68">
        <f>SUM(B47:K47)</f>
        <v>61531.06956917497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14" ht="9" customHeight="1">
      <c r="A48" s="7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2"/>
      <c r="N48" s="2"/>
    </row>
    <row r="49" spans="1:14" ht="14.25" customHeight="1">
      <c r="A49" s="78" t="s">
        <v>23</v>
      </c>
      <c r="B49" s="68">
        <f aca="true" t="shared" si="3" ref="B49:K49">+B34+B32</f>
        <v>66929.69490159</v>
      </c>
      <c r="C49" s="68">
        <f t="shared" si="3"/>
        <v>9308.486006999996</v>
      </c>
      <c r="D49" s="68">
        <f t="shared" si="3"/>
        <v>150749.494421</v>
      </c>
      <c r="E49" s="68">
        <f t="shared" si="3"/>
        <v>59909.185185530005</v>
      </c>
      <c r="F49" s="68">
        <f t="shared" si="3"/>
        <v>46075.70560691993</v>
      </c>
      <c r="G49" s="68">
        <f t="shared" si="3"/>
        <v>19844.960531131997</v>
      </c>
      <c r="H49" s="68">
        <f t="shared" si="3"/>
        <v>420369.151</v>
      </c>
      <c r="I49" s="68">
        <f t="shared" si="3"/>
        <v>11874.760295000002</v>
      </c>
      <c r="J49" s="68">
        <f t="shared" si="3"/>
        <v>39763.95916748099</v>
      </c>
      <c r="K49" s="68">
        <f t="shared" si="3"/>
        <v>8457.876683999999</v>
      </c>
      <c r="L49" s="68">
        <f>SUM(B49:K49)</f>
        <v>833283.2737996532</v>
      </c>
      <c r="M49" s="2"/>
      <c r="N49" s="2"/>
    </row>
    <row r="50" spans="1:12" ht="9" customHeight="1">
      <c r="A50" s="39"/>
      <c r="B50" s="39"/>
      <c r="C50" s="39"/>
      <c r="D50" s="39"/>
      <c r="E50" s="39"/>
      <c r="F50" s="39"/>
      <c r="G50" s="75"/>
      <c r="H50" s="39"/>
      <c r="I50" s="39"/>
      <c r="J50" s="39"/>
      <c r="K50" s="39"/>
      <c r="L50" s="39"/>
    </row>
    <row r="51" spans="1:12" ht="15">
      <c r="A51" s="65"/>
      <c r="B51" s="65" t="str">
        <f>+Exp!B44</f>
        <v>Crecimiento 2018/2017</v>
      </c>
      <c r="C51" s="65"/>
      <c r="D51" s="66"/>
      <c r="E51" s="66"/>
      <c r="F51" s="66"/>
      <c r="G51" s="109"/>
      <c r="H51" s="66"/>
      <c r="I51" s="66"/>
      <c r="J51" s="66"/>
      <c r="K51" s="66"/>
      <c r="L51" s="66"/>
    </row>
    <row r="52" spans="1:12" ht="9" customHeight="1">
      <c r="A52" s="67"/>
      <c r="B52" s="39"/>
      <c r="C52" s="39"/>
      <c r="D52" s="66"/>
      <c r="E52" s="66"/>
      <c r="F52" s="66"/>
      <c r="G52" s="109"/>
      <c r="H52" s="66"/>
      <c r="I52" s="66"/>
      <c r="J52" s="66"/>
      <c r="K52" s="66"/>
      <c r="L52" s="39"/>
    </row>
    <row r="53" spans="1:17" ht="14.25" customHeight="1">
      <c r="A53" s="40" t="s">
        <v>6</v>
      </c>
      <c r="B53" s="70">
        <f aca="true" t="shared" si="4" ref="B53:L53">+(B11/B32-1)*100</f>
        <v>-5.468186033577549</v>
      </c>
      <c r="C53" s="70">
        <f t="shared" si="4"/>
        <v>5.777073993458326</v>
      </c>
      <c r="D53" s="70">
        <f t="shared" si="4"/>
        <v>10.92275383503507</v>
      </c>
      <c r="E53" s="70">
        <f t="shared" si="4"/>
        <v>16.403568252320145</v>
      </c>
      <c r="F53" s="70">
        <f t="shared" si="4"/>
        <v>14.817833080011855</v>
      </c>
      <c r="G53" s="110">
        <f t="shared" si="4"/>
        <v>10.943567040783385</v>
      </c>
      <c r="H53" s="70">
        <f t="shared" si="4"/>
        <v>11.535535105909966</v>
      </c>
      <c r="I53" s="70">
        <f t="shared" si="4"/>
        <v>11.040734214343706</v>
      </c>
      <c r="J53" s="70">
        <f t="shared" si="4"/>
        <v>7.204471088353426</v>
      </c>
      <c r="K53" s="70">
        <f t="shared" si="4"/>
        <v>4.389116357015244</v>
      </c>
      <c r="L53" s="70">
        <f t="shared" si="4"/>
        <v>7.734293965526851</v>
      </c>
      <c r="P53" s="100"/>
      <c r="Q53" s="99"/>
    </row>
    <row r="54" spans="1:17" ht="9" customHeight="1">
      <c r="A54" s="41"/>
      <c r="B54" s="70"/>
      <c r="C54" s="70"/>
      <c r="D54" s="70"/>
      <c r="E54" s="70"/>
      <c r="F54" s="70"/>
      <c r="G54" s="110"/>
      <c r="H54" s="70"/>
      <c r="I54" s="70"/>
      <c r="J54" s="70"/>
      <c r="K54" s="70"/>
      <c r="L54" s="70"/>
      <c r="P54" s="99"/>
      <c r="Q54" s="99"/>
    </row>
    <row r="55" spans="1:17" ht="14.25" customHeight="1">
      <c r="A55" s="40" t="s">
        <v>24</v>
      </c>
      <c r="B55" s="70">
        <f aca="true" t="shared" si="5" ref="B55:L55">+(B13/B34-1)*100</f>
        <v>-0.34558636127314246</v>
      </c>
      <c r="C55" s="70">
        <f t="shared" si="5"/>
        <v>8.801452328233061</v>
      </c>
      <c r="D55" s="70">
        <f t="shared" si="5"/>
        <v>22.022197067976457</v>
      </c>
      <c r="E55" s="70">
        <f t="shared" si="5"/>
        <v>15.260443369935373</v>
      </c>
      <c r="F55" s="70">
        <f t="shared" si="5"/>
        <v>10.299771690219629</v>
      </c>
      <c r="G55" s="110">
        <f t="shared" si="5"/>
        <v>18.27756243889307</v>
      </c>
      <c r="H55" s="70">
        <f t="shared" si="5"/>
        <v>10.416109208902014</v>
      </c>
      <c r="I55" s="70">
        <f t="shared" si="5"/>
        <v>13.079893404862597</v>
      </c>
      <c r="J55" s="70">
        <f t="shared" si="5"/>
        <v>8.96533991947459</v>
      </c>
      <c r="K55" s="70">
        <f t="shared" si="5"/>
        <v>5.62900644386175</v>
      </c>
      <c r="L55" s="70">
        <f t="shared" si="5"/>
        <v>12.184406310821338</v>
      </c>
      <c r="P55" s="99"/>
      <c r="Q55" s="99"/>
    </row>
    <row r="56" spans="1:17" ht="6.75" customHeight="1">
      <c r="A56" s="77"/>
      <c r="B56" s="70"/>
      <c r="C56" s="70"/>
      <c r="D56" s="70"/>
      <c r="E56" s="70"/>
      <c r="F56" s="70"/>
      <c r="G56" s="110"/>
      <c r="H56" s="70"/>
      <c r="I56" s="70"/>
      <c r="J56" s="70"/>
      <c r="K56" s="70"/>
      <c r="L56" s="70"/>
      <c r="P56" s="99"/>
      <c r="Q56" s="99"/>
    </row>
    <row r="57" spans="1:17" ht="14.25" customHeight="1">
      <c r="A57" s="41" t="s">
        <v>53</v>
      </c>
      <c r="B57" s="70">
        <f aca="true" t="shared" si="6" ref="B57:L57">(B15/B36-1)*100</f>
        <v>-9.078735523619141</v>
      </c>
      <c r="C57" s="70">
        <f t="shared" si="6"/>
        <v>19.71037419641388</v>
      </c>
      <c r="D57" s="70">
        <f t="shared" si="6"/>
        <v>62.73643264756985</v>
      </c>
      <c r="E57" s="70">
        <f t="shared" si="6"/>
        <v>-5.131601695874055</v>
      </c>
      <c r="F57" s="70">
        <f t="shared" si="6"/>
        <v>19.85913166079458</v>
      </c>
      <c r="G57" s="110">
        <f t="shared" si="6"/>
        <v>-10.511639196041834</v>
      </c>
      <c r="H57" s="70">
        <f t="shared" si="6"/>
        <v>12.724509363302229</v>
      </c>
      <c r="I57" s="70">
        <f t="shared" si="6"/>
        <v>-6.586267836104199</v>
      </c>
      <c r="J57" s="70">
        <f t="shared" si="6"/>
        <v>37.052990061924085</v>
      </c>
      <c r="K57" s="70">
        <f t="shared" si="6"/>
        <v>76.46159878979697</v>
      </c>
      <c r="L57" s="70">
        <f t="shared" si="6"/>
        <v>14.808228806487488</v>
      </c>
      <c r="M57" s="17"/>
      <c r="P57" s="99"/>
      <c r="Q57" s="99"/>
    </row>
    <row r="58" spans="1:17" ht="6.75" customHeight="1">
      <c r="A58" s="77"/>
      <c r="B58" s="70"/>
      <c r="C58" s="70"/>
      <c r="D58" s="70"/>
      <c r="E58" s="70"/>
      <c r="F58" s="70"/>
      <c r="G58" s="110"/>
      <c r="H58" s="70"/>
      <c r="I58" s="70"/>
      <c r="J58" s="70"/>
      <c r="K58" s="70"/>
      <c r="L58" s="70"/>
      <c r="P58" s="99"/>
      <c r="Q58" s="99"/>
    </row>
    <row r="59" spans="1:17" ht="14.25" customHeight="1">
      <c r="A59" s="41" t="s">
        <v>50</v>
      </c>
      <c r="B59" s="70">
        <f aca="true" t="shared" si="7" ref="B59:L59">+(B17/B38-1)*100</f>
        <v>-41.449286045302166</v>
      </c>
      <c r="C59" s="70">
        <f t="shared" si="7"/>
        <v>-21.652857965625717</v>
      </c>
      <c r="D59" s="70">
        <f t="shared" si="7"/>
        <v>27.867663977314972</v>
      </c>
      <c r="E59" s="70">
        <f t="shared" si="7"/>
        <v>17.14058814883208</v>
      </c>
      <c r="F59" s="70">
        <f t="shared" si="7"/>
        <v>6.8981651166529545</v>
      </c>
      <c r="G59" s="110">
        <f t="shared" si="7"/>
        <v>11.358095669030789</v>
      </c>
      <c r="H59" s="70">
        <f t="shared" si="7"/>
        <v>10.053205260369214</v>
      </c>
      <c r="I59" s="70">
        <f t="shared" si="7"/>
        <v>64.76993030040063</v>
      </c>
      <c r="J59" s="70">
        <f t="shared" si="7"/>
        <v>8.723224970354803</v>
      </c>
      <c r="K59" s="70">
        <f t="shared" si="7"/>
        <v>8.317474241427902</v>
      </c>
      <c r="L59" s="70">
        <f t="shared" si="7"/>
        <v>10.042063850074001</v>
      </c>
      <c r="M59" s="17"/>
      <c r="P59" s="99"/>
      <c r="Q59" s="99"/>
    </row>
    <row r="60" spans="1:17" ht="14.25" customHeight="1">
      <c r="A60" s="41" t="s">
        <v>13</v>
      </c>
      <c r="B60" s="70">
        <f aca="true" t="shared" si="8" ref="B60:L60">+(B18/B39-1)*100</f>
        <v>0.8085505777833513</v>
      </c>
      <c r="C60" s="70">
        <f t="shared" si="8"/>
        <v>-15.773965386066568</v>
      </c>
      <c r="D60" s="70">
        <f t="shared" si="8"/>
        <v>16.876025735978573</v>
      </c>
      <c r="E60" s="70">
        <f t="shared" si="8"/>
        <v>21.15987761564373</v>
      </c>
      <c r="F60" s="70">
        <f t="shared" si="8"/>
        <v>8.26295172272047</v>
      </c>
      <c r="G60" s="110">
        <f t="shared" si="8"/>
        <v>26.52563145129754</v>
      </c>
      <c r="H60" s="70">
        <f t="shared" si="8"/>
        <v>10.922479386076889</v>
      </c>
      <c r="I60" s="70">
        <f t="shared" si="8"/>
        <v>5.031463777259382</v>
      </c>
      <c r="J60" s="70">
        <f t="shared" si="8"/>
        <v>14.058356221000668</v>
      </c>
      <c r="K60" s="70">
        <f t="shared" si="8"/>
        <v>-23.29057570306595</v>
      </c>
      <c r="L60" s="70">
        <f t="shared" si="8"/>
        <v>11.610709759654835</v>
      </c>
      <c r="M60" s="17"/>
      <c r="P60" s="99"/>
      <c r="Q60" s="99"/>
    </row>
    <row r="61" spans="1:17" ht="6.75" customHeight="1">
      <c r="A61" s="77"/>
      <c r="B61" s="70"/>
      <c r="C61" s="70"/>
      <c r="D61" s="70"/>
      <c r="E61" s="70"/>
      <c r="F61" s="70"/>
      <c r="G61" s="110"/>
      <c r="H61" s="70"/>
      <c r="I61" s="70"/>
      <c r="J61" s="70"/>
      <c r="K61" s="70"/>
      <c r="L61" s="70"/>
      <c r="P61" s="99"/>
      <c r="Q61" s="99"/>
    </row>
    <row r="62" spans="1:17" ht="14.25" customHeight="1">
      <c r="A62" s="41" t="s">
        <v>49</v>
      </c>
      <c r="B62" s="70">
        <f aca="true" t="shared" si="9" ref="B62:L62">+(B20/B41-1)*100</f>
        <v>-2.2945562916020013</v>
      </c>
      <c r="C62" s="70">
        <f t="shared" si="9"/>
        <v>29.336563635962687</v>
      </c>
      <c r="D62" s="70">
        <f t="shared" si="9"/>
        <v>8.38515338430581</v>
      </c>
      <c r="E62" s="70">
        <f t="shared" si="9"/>
        <v>14.231846390277148</v>
      </c>
      <c r="F62" s="70">
        <f t="shared" si="9"/>
        <v>10.622875724731617</v>
      </c>
      <c r="G62" s="110">
        <f t="shared" si="9"/>
        <v>11.089574045273597</v>
      </c>
      <c r="H62" s="70">
        <f t="shared" si="9"/>
        <v>8.306557105223277</v>
      </c>
      <c r="I62" s="70">
        <f t="shared" si="9"/>
        <v>20.423397463371963</v>
      </c>
      <c r="J62" s="70">
        <f t="shared" si="9"/>
        <v>-2.873087815705133</v>
      </c>
      <c r="K62" s="70">
        <f t="shared" si="9"/>
        <v>-13.805486391179612</v>
      </c>
      <c r="L62" s="70">
        <f t="shared" si="9"/>
        <v>7.592498921967894</v>
      </c>
      <c r="M62" s="17"/>
      <c r="P62" s="98"/>
      <c r="Q62" s="98"/>
    </row>
    <row r="63" spans="1:12" ht="7.5" customHeight="1">
      <c r="A63" s="77"/>
      <c r="B63" s="70"/>
      <c r="C63" s="70"/>
      <c r="D63" s="70"/>
      <c r="E63" s="70"/>
      <c r="F63" s="70"/>
      <c r="G63" s="110"/>
      <c r="H63" s="70"/>
      <c r="I63" s="70"/>
      <c r="J63" s="70"/>
      <c r="K63" s="70"/>
      <c r="L63" s="70"/>
    </row>
    <row r="64" spans="1:16" ht="14.25" customHeight="1">
      <c r="A64" s="41" t="s">
        <v>14</v>
      </c>
      <c r="B64" s="70">
        <f aca="true" t="shared" si="10" ref="B64:L64">+(B22/B43-1)*100</f>
        <v>2.437426501932105</v>
      </c>
      <c r="C64" s="70">
        <f t="shared" si="10"/>
        <v>-11.298038346390527</v>
      </c>
      <c r="D64" s="70">
        <f t="shared" si="10"/>
        <v>15.759849533712567</v>
      </c>
      <c r="E64" s="70">
        <f t="shared" si="10"/>
        <v>22.00455505632537</v>
      </c>
      <c r="F64" s="70">
        <f t="shared" si="10"/>
        <v>4.653851503059148</v>
      </c>
      <c r="G64" s="110">
        <f t="shared" si="10"/>
        <v>6.668266985925486</v>
      </c>
      <c r="H64" s="70">
        <f t="shared" si="10"/>
        <v>0.04668727138907869</v>
      </c>
      <c r="I64" s="70">
        <f t="shared" si="10"/>
        <v>20.074336221511334</v>
      </c>
      <c r="J64" s="70">
        <f t="shared" si="10"/>
        <v>2.3132099917390514</v>
      </c>
      <c r="K64" s="70">
        <f t="shared" si="10"/>
        <v>-7.415065440821344</v>
      </c>
      <c r="L64" s="70">
        <f t="shared" si="10"/>
        <v>4.0039561498065535</v>
      </c>
      <c r="M64" s="17"/>
      <c r="P64" s="97"/>
    </row>
    <row r="65" spans="1:17" ht="14.25" customHeight="1">
      <c r="A65" s="41" t="s">
        <v>15</v>
      </c>
      <c r="B65" s="70">
        <f aca="true" t="shared" si="11" ref="B65:L65">+(B23/B44-1)*100</f>
        <v>-1.9523090792184505</v>
      </c>
      <c r="C65" s="70">
        <f t="shared" si="11"/>
        <v>2.4945505562442793</v>
      </c>
      <c r="D65" s="70">
        <f t="shared" si="11"/>
        <v>27.086071206305107</v>
      </c>
      <c r="E65" s="70">
        <f t="shared" si="11"/>
        <v>15.347709390696718</v>
      </c>
      <c r="F65" s="70">
        <f t="shared" si="11"/>
        <v>20.435468437472572</v>
      </c>
      <c r="G65" s="110">
        <f t="shared" si="11"/>
        <v>18.77138769180544</v>
      </c>
      <c r="H65" s="70">
        <f t="shared" si="11"/>
        <v>12.6095092229487</v>
      </c>
      <c r="I65" s="70">
        <f t="shared" si="11"/>
        <v>2.9605715677777367</v>
      </c>
      <c r="J65" s="70">
        <f t="shared" si="11"/>
        <v>13.587117968020323</v>
      </c>
      <c r="K65" s="70">
        <f t="shared" si="11"/>
        <v>-0.945432186018591</v>
      </c>
      <c r="L65" s="70">
        <f t="shared" si="11"/>
        <v>14.405853871570118</v>
      </c>
      <c r="M65" s="17"/>
      <c r="Q65" s="97"/>
    </row>
    <row r="66" spans="1:13" ht="14.25" customHeight="1">
      <c r="A66" s="41" t="s">
        <v>27</v>
      </c>
      <c r="B66" s="70">
        <f aca="true" t="shared" si="12" ref="B66:L66">+(B24/B45-1)*100</f>
        <v>-5.825301001378158</v>
      </c>
      <c r="C66" s="70">
        <f t="shared" si="12"/>
        <v>43.13414176311659</v>
      </c>
      <c r="D66" s="70">
        <f t="shared" si="12"/>
        <v>3.968730086635208</v>
      </c>
      <c r="E66" s="70">
        <f t="shared" si="12"/>
        <v>1.8434991365691156</v>
      </c>
      <c r="F66" s="70">
        <f t="shared" si="12"/>
        <v>5.749873107540515</v>
      </c>
      <c r="G66" s="110">
        <f t="shared" si="12"/>
        <v>18.920569139118946</v>
      </c>
      <c r="H66" s="70">
        <f t="shared" si="12"/>
        <v>10.726271625314943</v>
      </c>
      <c r="I66" s="70">
        <f t="shared" si="12"/>
        <v>48.31048349757574</v>
      </c>
      <c r="J66" s="70">
        <f t="shared" si="12"/>
        <v>-4.169190589139138</v>
      </c>
      <c r="K66" s="70">
        <f t="shared" si="12"/>
        <v>-8.884163123285205</v>
      </c>
      <c r="L66" s="70">
        <f t="shared" si="12"/>
        <v>7.953838333309604</v>
      </c>
      <c r="M66" s="17"/>
    </row>
    <row r="67" spans="1:12" ht="7.5" customHeight="1">
      <c r="A67" s="77"/>
      <c r="B67" s="70"/>
      <c r="C67" s="70"/>
      <c r="D67" s="70"/>
      <c r="E67" s="70"/>
      <c r="F67" s="70"/>
      <c r="G67" s="110"/>
      <c r="H67" s="70"/>
      <c r="I67" s="70"/>
      <c r="J67" s="70"/>
      <c r="K67" s="70"/>
      <c r="L67" s="70"/>
    </row>
    <row r="68" spans="1:13" ht="14.25" customHeight="1">
      <c r="A68" s="41" t="s">
        <v>22</v>
      </c>
      <c r="B68" s="70">
        <f aca="true" t="shared" si="13" ref="B68:L68">+(B26/B47-1)*100</f>
        <v>13.826335496219034</v>
      </c>
      <c r="C68" s="70">
        <f t="shared" si="13"/>
        <v>27.1580136999777</v>
      </c>
      <c r="D68" s="70">
        <f t="shared" si="13"/>
        <v>50.46377757024896</v>
      </c>
      <c r="E68" s="70">
        <f t="shared" si="13"/>
        <v>14.396833750378413</v>
      </c>
      <c r="F68" s="70">
        <f t="shared" si="13"/>
        <v>-0.058704883048765755</v>
      </c>
      <c r="G68" s="110">
        <f t="shared" si="13"/>
        <v>14.616571328050076</v>
      </c>
      <c r="H68" s="70">
        <f t="shared" si="13"/>
        <v>11.22098922846384</v>
      </c>
      <c r="I68" s="70">
        <f t="shared" si="13"/>
        <v>46.383273518619596</v>
      </c>
      <c r="J68" s="70">
        <f t="shared" si="13"/>
        <v>9.275457817323641</v>
      </c>
      <c r="K68" s="70">
        <f t="shared" si="13"/>
        <v>85.66448216125838</v>
      </c>
      <c r="L68" s="70">
        <f t="shared" si="13"/>
        <v>26.702679612645873</v>
      </c>
      <c r="M68" s="17"/>
    </row>
    <row r="69" spans="1:12" ht="7.5" customHeight="1">
      <c r="A69" s="77"/>
      <c r="B69" s="70"/>
      <c r="C69" s="70"/>
      <c r="D69" s="70"/>
      <c r="E69" s="70"/>
      <c r="F69" s="70"/>
      <c r="G69" s="110"/>
      <c r="H69" s="70"/>
      <c r="I69" s="70"/>
      <c r="J69" s="70"/>
      <c r="K69" s="70"/>
      <c r="L69" s="70"/>
    </row>
    <row r="70" spans="1:12" ht="14.25" customHeight="1">
      <c r="A70" s="78" t="s">
        <v>23</v>
      </c>
      <c r="B70" s="70">
        <f aca="true" t="shared" si="14" ref="B70:L70">+(B28/B49-1)*100</f>
        <v>-2.2242271268961167</v>
      </c>
      <c r="C70" s="70">
        <f t="shared" si="14"/>
        <v>7.385327253895335</v>
      </c>
      <c r="D70" s="70">
        <f t="shared" si="14"/>
        <v>20.219686014916306</v>
      </c>
      <c r="E70" s="70">
        <f t="shared" si="14"/>
        <v>15.548256606350662</v>
      </c>
      <c r="F70" s="70">
        <f t="shared" si="14"/>
        <v>11.187808215477336</v>
      </c>
      <c r="G70" s="110">
        <f t="shared" si="14"/>
        <v>15.997475875649481</v>
      </c>
      <c r="H70" s="70">
        <f t="shared" si="14"/>
        <v>10.444972685448084</v>
      </c>
      <c r="I70" s="70">
        <f t="shared" si="14"/>
        <v>12.292714570538621</v>
      </c>
      <c r="J70" s="70">
        <f t="shared" si="14"/>
        <v>8.5012626807633</v>
      </c>
      <c r="K70" s="70">
        <f t="shared" si="14"/>
        <v>5.147533822804551</v>
      </c>
      <c r="L70" s="70">
        <f t="shared" si="14"/>
        <v>11.581564573142057</v>
      </c>
    </row>
    <row r="71" spans="1:12" ht="9" customHeight="1" thickBot="1">
      <c r="A71" s="63"/>
      <c r="B71" s="72"/>
      <c r="C71" s="72"/>
      <c r="D71" s="72"/>
      <c r="E71" s="72"/>
      <c r="F71" s="72"/>
      <c r="G71" s="111"/>
      <c r="H71" s="72"/>
      <c r="I71" s="72"/>
      <c r="J71" s="72"/>
      <c r="K71" s="72"/>
      <c r="L71" s="72"/>
    </row>
    <row r="72" spans="1:12" ht="2.25" customHeight="1">
      <c r="A72" s="73"/>
      <c r="B72" s="74"/>
      <c r="C72" s="74"/>
      <c r="D72" s="74"/>
      <c r="E72" s="74"/>
      <c r="F72" s="74"/>
      <c r="G72" s="112"/>
      <c r="H72" s="74"/>
      <c r="I72" s="74"/>
      <c r="J72" s="74"/>
      <c r="K72" s="74"/>
      <c r="L72" s="74"/>
    </row>
    <row r="73" spans="1:12" s="12" customFormat="1" ht="12">
      <c r="A73" s="60" t="s">
        <v>42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1:12" s="12" customFormat="1" ht="12.75">
      <c r="A74" s="39" t="str">
        <f>+Imp!A63</f>
        <v> Nota: importaciones a valores CIF excepto Brasil y México a valores FOB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0" r:id="rId1"/>
  <ignoredErrors>
    <ignoredError sqref="B13:C13 B34:C3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7" sqref="A1:L57"/>
    </sheetView>
  </sheetViews>
  <sheetFormatPr defaultColWidth="11.421875" defaultRowHeight="12.75"/>
  <cols>
    <col min="1" max="1" width="13.7109375" style="0" customWidth="1"/>
    <col min="2" max="11" width="8.57421875" style="0" customWidth="1"/>
    <col min="12" max="12" width="8.7109375" style="0" customWidth="1"/>
  </cols>
  <sheetData>
    <row r="1" spans="1:14" ht="12.75">
      <c r="A1" s="40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N1" s="105"/>
    </row>
    <row r="2" spans="1:12" ht="12.75">
      <c r="A2" s="40" t="str">
        <f>+Exp!A2</f>
        <v>ARGENTINA, BOLIVIA, BRASIL, CHILE, COLOMBIA, ECUADOR, MÉXICO, PARAGUAY, PERÚ Y URUGUAY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2.75">
      <c r="A3" s="40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2.75">
      <c r="A4" s="41" t="str">
        <f>+Exp!A4</f>
        <v>Enero-Diciembre 2017-2018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3" ht="12.75">
      <c r="A5" s="41" t="s">
        <v>39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31"/>
    </row>
    <row r="6" spans="1:12" ht="8.25" customHeight="1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5" customHeight="1" thickBot="1">
      <c r="A7" s="93" t="s">
        <v>0</v>
      </c>
      <c r="B7" s="91" t="s">
        <v>30</v>
      </c>
      <c r="C7" s="91" t="s">
        <v>31</v>
      </c>
      <c r="D7" s="91" t="s">
        <v>32</v>
      </c>
      <c r="E7" s="92" t="s">
        <v>33</v>
      </c>
      <c r="F7" s="91" t="s">
        <v>40</v>
      </c>
      <c r="G7" s="91" t="s">
        <v>34</v>
      </c>
      <c r="H7" s="91" t="s">
        <v>35</v>
      </c>
      <c r="I7" s="91" t="s">
        <v>41</v>
      </c>
      <c r="J7" s="91" t="s">
        <v>37</v>
      </c>
      <c r="K7" s="91" t="s">
        <v>38</v>
      </c>
      <c r="L7" s="91" t="s">
        <v>18</v>
      </c>
    </row>
    <row r="8" spans="1:12" ht="9" customHeight="1">
      <c r="A8" s="6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5">
      <c r="A9" s="65"/>
      <c r="B9" s="65" t="str">
        <f>+Exp!B10</f>
        <v>Enero-Diciembre 2018</v>
      </c>
      <c r="C9" s="65"/>
      <c r="D9" s="66"/>
      <c r="E9" s="66"/>
      <c r="F9" s="66"/>
      <c r="G9" s="66"/>
      <c r="H9" s="66"/>
      <c r="I9" s="66"/>
      <c r="J9" s="66"/>
      <c r="K9" s="66"/>
      <c r="L9" s="66"/>
    </row>
    <row r="10" spans="1:12" ht="9" customHeight="1">
      <c r="A10" s="67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24" ht="12.75">
      <c r="A11" s="40" t="s">
        <v>6</v>
      </c>
      <c r="B11" s="62">
        <f>+ExpRM!B11-ImpRM!B11</f>
        <v>-1989.382090440009</v>
      </c>
      <c r="C11" s="62">
        <f>+ExpRM!C11-ImpRM!C11</f>
        <v>-217.50317719000032</v>
      </c>
      <c r="D11" s="62">
        <f>+ExpRM!D11-ImpRM!D11</f>
        <v>14811.967025000005</v>
      </c>
      <c r="E11" s="62">
        <f>+ExpRM!E11-ImpRM!E11</f>
        <v>-7354.8823594099995</v>
      </c>
      <c r="F11" s="62">
        <f>+ExpRM!F11-ImpRM!F11</f>
        <v>1001.6849556900379</v>
      </c>
      <c r="G11" s="62">
        <f>+ExpRM!G11-ImpRM!G11</f>
        <v>-1062.4852822360017</v>
      </c>
      <c r="H11" s="62">
        <f>+ExpRM!H11-ImpRM!H11</f>
        <v>4675.667000000003</v>
      </c>
      <c r="I11" s="62">
        <f>+ExpRM!I11-ImpRM!I11</f>
        <v>1107.2927329999984</v>
      </c>
      <c r="J11" s="62">
        <f>+ExpRM!J11-ImpRM!J11</f>
        <v>-5072.325772935001</v>
      </c>
      <c r="K11" s="62">
        <f>+ExpRM!K11-ImpRM!K11</f>
        <v>-1161.055185000001</v>
      </c>
      <c r="L11" s="62"/>
      <c r="M11" s="1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2.75">
      <c r="A12" s="4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14" ht="12.75">
      <c r="A13" s="40" t="s">
        <v>24</v>
      </c>
      <c r="B13" s="62">
        <f>+ExpRM!B13-ImpRM!B13</f>
        <v>-1831.0567447700232</v>
      </c>
      <c r="C13" s="62">
        <f>+ExpRM!C13-ImpRM!C13</f>
        <v>-719.6562158800016</v>
      </c>
      <c r="D13" s="62">
        <f>+ExpRM!D13-ImpRM!D13</f>
        <v>43846.634318999975</v>
      </c>
      <c r="E13" s="62">
        <f>+ExpRM!E13-ImpRM!E13</f>
        <v>14280.024120410017</v>
      </c>
      <c r="F13" s="62">
        <f>+ExpRM!F13-ImpRM!F13</f>
        <v>-10400.833866909736</v>
      </c>
      <c r="G13" s="62">
        <f>+ExpRM!G13-ImpRM!G13</f>
        <v>-351.0341973479972</v>
      </c>
      <c r="H13" s="62">
        <f>+ExpRM!H13-ImpRM!H13</f>
        <v>-18380.099999999977</v>
      </c>
      <c r="I13" s="62">
        <f>+ExpRM!I13-ImpRM!I13</f>
        <v>-5396.791282000001</v>
      </c>
      <c r="J13" s="62">
        <f>+ExpRM!J13-ImpRM!J13</f>
        <v>9636.688158834975</v>
      </c>
      <c r="K13" s="62">
        <f>+ExpRM!K13-ImpRM!K13</f>
        <v>-251.26354699999865</v>
      </c>
      <c r="L13" s="62">
        <f>SUM(B13:K13)</f>
        <v>30432.610744337235</v>
      </c>
      <c r="M13" s="11"/>
      <c r="N13" s="16"/>
    </row>
    <row r="14" spans="1:14" ht="6.75" customHeight="1">
      <c r="A14" s="77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1"/>
      <c r="N14" s="16"/>
    </row>
    <row r="15" spans="1:16" ht="12.75">
      <c r="A15" s="41" t="s">
        <v>53</v>
      </c>
      <c r="B15" s="62">
        <f>ExpRM!B15-ImpRM!B15</f>
        <v>467.37460072000005</v>
      </c>
      <c r="C15" s="62">
        <f>ExpRM!C15-ImpRM!C15</f>
        <v>35.32915485</v>
      </c>
      <c r="D15" s="62">
        <f>ExpRM!D15-ImpRM!D15</f>
        <v>2420.34325</v>
      </c>
      <c r="E15" s="62">
        <f>ExpRM!E15-ImpRM!E15</f>
        <v>-225.09324608999987</v>
      </c>
      <c r="F15" s="62">
        <f>ExpRM!F15-ImpRM!F15</f>
        <v>2876.9424123900017</v>
      </c>
      <c r="G15" s="62">
        <f>ExpRM!G15-ImpRM!G15</f>
        <v>254.94427521400004</v>
      </c>
      <c r="H15" s="62">
        <f>ExpRM!H15-ImpRM!H15</f>
        <v>3802.6699999999996</v>
      </c>
      <c r="I15" s="62">
        <f>ExpRM!I15-ImpRM!I15</f>
        <v>20.197047999999995</v>
      </c>
      <c r="J15" s="62">
        <f>ExpRM!J15-ImpRM!J15</f>
        <v>-175.08814619899994</v>
      </c>
      <c r="K15" s="62">
        <f>ExpRM!K15-ImpRM!K15</f>
        <v>56.536976</v>
      </c>
      <c r="L15" s="62">
        <f>SUM(B15:K15)</f>
        <v>9534.156324885002</v>
      </c>
      <c r="M15" s="11"/>
      <c r="N15" s="16"/>
      <c r="P15" s="11"/>
    </row>
    <row r="16" spans="1:14" ht="6.75" customHeight="1">
      <c r="A16" s="77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11"/>
      <c r="N16" s="16"/>
    </row>
    <row r="17" spans="1:16" ht="12.75">
      <c r="A17" s="41" t="s">
        <v>50</v>
      </c>
      <c r="B17" s="62">
        <f>+ExpRM!B17-ImpRM!B17</f>
        <v>908.6678354899997</v>
      </c>
      <c r="C17" s="62">
        <f>+ExpRM!C17-ImpRM!C17</f>
        <v>151.87491494</v>
      </c>
      <c r="D17" s="62">
        <f>+ExpRM!D17-ImpRM!D17</f>
        <v>1103.0391190000005</v>
      </c>
      <c r="E17" s="62">
        <f>+ExpRM!E17-ImpRM!E17</f>
        <v>378.449211710001</v>
      </c>
      <c r="F17" s="62">
        <f>+ExpRM!F17-ImpRM!F17</f>
        <v>19.80105774999845</v>
      </c>
      <c r="G17" s="62">
        <f>+ExpRM!G17-ImpRM!G17</f>
        <v>-204.11206050700002</v>
      </c>
      <c r="H17" s="62">
        <f>+ExpRM!H17-ImpRM!H17</f>
        <v>3301.9350000000013</v>
      </c>
      <c r="I17" s="62">
        <f>+ExpRM!I17-ImpRM!I17</f>
        <v>-59.141941</v>
      </c>
      <c r="J17" s="62">
        <f>+ExpRM!J17-ImpRM!J17</f>
        <v>219.29564663199994</v>
      </c>
      <c r="K17" s="62">
        <f>+ExpRM!K17-ImpRM!K17</f>
        <v>-18.043043000000004</v>
      </c>
      <c r="L17" s="62">
        <f>SUM(B17:K17)</f>
        <v>5801.765741015001</v>
      </c>
      <c r="M17" s="11"/>
      <c r="N17" s="16"/>
      <c r="O17" s="11"/>
      <c r="P17" s="11"/>
    </row>
    <row r="18" spans="1:16" ht="12.75">
      <c r="A18" s="41" t="s">
        <v>13</v>
      </c>
      <c r="B18" s="62">
        <f>+ExpRM!B18-ImpRM!B18</f>
        <v>-3464.9108582300005</v>
      </c>
      <c r="C18" s="62">
        <f>+ExpRM!C18-ImpRM!C18</f>
        <v>-102.04336162999994</v>
      </c>
      <c r="D18" s="62">
        <f>+ExpRM!D18-ImpRM!D18</f>
        <v>-180.26558699999805</v>
      </c>
      <c r="E18" s="62">
        <f>+ExpRM!E18-ImpRM!E18</f>
        <v>-2428.6490532600146</v>
      </c>
      <c r="F18" s="62">
        <f>+ExpRM!F18-ImpRM!F18</f>
        <v>-1770.4245034397209</v>
      </c>
      <c r="G18" s="62">
        <f>+ExpRM!G18-ImpRM!G18</f>
        <v>1660.8842757390003</v>
      </c>
      <c r="H18" s="62">
        <f>+ExpRM!H18-ImpRM!H18</f>
        <v>142535.96800000002</v>
      </c>
      <c r="I18" s="62">
        <f>+ExpRM!I18-ImpRM!I18</f>
        <v>-913.3827930000001</v>
      </c>
      <c r="J18" s="62">
        <f>+ExpRM!J18-ImpRM!J18</f>
        <v>-1231.0830124639997</v>
      </c>
      <c r="K18" s="62">
        <f>+ExpRM!K18-ImpRM!K18</f>
        <v>-254.634813</v>
      </c>
      <c r="L18" s="62">
        <f>SUM(B18:K18)</f>
        <v>133851.4582937153</v>
      </c>
      <c r="M18" s="11"/>
      <c r="N18" s="16"/>
      <c r="O18" s="20"/>
      <c r="P18" s="11"/>
    </row>
    <row r="19" spans="1:14" ht="6.75" customHeight="1">
      <c r="A19" s="77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11"/>
      <c r="N19" s="16"/>
    </row>
    <row r="20" spans="1:16" ht="12.75">
      <c r="A20" s="41" t="s">
        <v>57</v>
      </c>
      <c r="B20" s="62">
        <f>+ExpRM!B20-ImpRM!B20</f>
        <v>-2043.4157190400056</v>
      </c>
      <c r="C20" s="62">
        <f>+ExpRM!C20-ImpRM!C20</f>
        <v>-581.2989967299999</v>
      </c>
      <c r="D20" s="62">
        <f>+ExpRM!D20-ImpRM!D20</f>
        <v>7367.394999999997</v>
      </c>
      <c r="E20" s="62">
        <f>+ExpRM!E20-ImpRM!E20</f>
        <v>-1824.298182749999</v>
      </c>
      <c r="F20" s="62">
        <f>+ExpRM!F20-ImpRM!F20</f>
        <v>-2689.061449550013</v>
      </c>
      <c r="G20" s="62">
        <f>+ExpRM!G20-ImpRM!G20</f>
        <v>308.7089692849986</v>
      </c>
      <c r="H20" s="62">
        <f>+ExpRM!H20-ImpRM!H20</f>
        <v>-27666.309999999998</v>
      </c>
      <c r="I20" s="62">
        <f>+ExpRM!I20-ImpRM!I20</f>
        <v>-748.7316439999998</v>
      </c>
      <c r="J20" s="62">
        <f>+ExpRM!J20-ImpRM!J20</f>
        <v>2512.1458754429977</v>
      </c>
      <c r="K20" s="62">
        <f>+ExpRM!K20-ImpRM!K20</f>
        <v>-289.81369899999993</v>
      </c>
      <c r="L20" s="62">
        <f>SUM(B20:K20)</f>
        <v>-25654.67984634202</v>
      </c>
      <c r="M20" s="11"/>
      <c r="N20" s="16"/>
      <c r="P20" s="11"/>
    </row>
    <row r="21" spans="1:14" ht="7.5" customHeight="1">
      <c r="A21" s="77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11"/>
      <c r="N21" s="16"/>
    </row>
    <row r="22" spans="1:16" ht="12.75">
      <c r="A22" s="41" t="s">
        <v>14</v>
      </c>
      <c r="B22" s="62">
        <f>+ExpRM!B22-ImpRM!B22</f>
        <v>-597.67372368</v>
      </c>
      <c r="C22" s="62">
        <f>+ExpRM!C22-ImpRM!C22</f>
        <v>363.69222062999995</v>
      </c>
      <c r="D22" s="62">
        <f>+ExpRM!D22-ImpRM!D22</f>
        <v>-21.280791000000136</v>
      </c>
      <c r="E22" s="62">
        <f>+ExpRM!E22-ImpRM!E22</f>
        <v>4683.428579890002</v>
      </c>
      <c r="F22" s="62">
        <f>+ExpRM!F22-ImpRM!F22</f>
        <v>-814.5012440499992</v>
      </c>
      <c r="G22" s="62">
        <f>+ExpRM!G22-ImpRM!G22</f>
        <v>-239.2057198490001</v>
      </c>
      <c r="H22" s="62">
        <f>+ExpRM!H22-ImpRM!H22</f>
        <v>-14339.315999999999</v>
      </c>
      <c r="I22" s="62">
        <f>+ExpRM!I22-ImpRM!I22</f>
        <v>-341.800737</v>
      </c>
      <c r="J22" s="62">
        <f>+ExpRM!J22-ImpRM!J22</f>
        <v>1129.4222366699998</v>
      </c>
      <c r="K22" s="62">
        <f>+ExpRM!K22-ImpRM!K22</f>
        <v>-49.594635000000004</v>
      </c>
      <c r="L22" s="62">
        <f>SUM(B22:K22)</f>
        <v>-10226.829813388997</v>
      </c>
      <c r="M22" s="11"/>
      <c r="N22" s="16"/>
      <c r="P22" s="11"/>
    </row>
    <row r="23" spans="1:14" ht="7.5" customHeight="1">
      <c r="A23" s="77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11"/>
      <c r="N23" s="16"/>
    </row>
    <row r="24" spans="1:16" ht="12.75">
      <c r="A24" s="41" t="s">
        <v>15</v>
      </c>
      <c r="B24" s="62">
        <f>+ExpRM!B23-ImpRM!B23</f>
        <v>-7855.229320019999</v>
      </c>
      <c r="C24" s="62">
        <f>+ExpRM!C23-ImpRM!C23</f>
        <v>-1619.27565486</v>
      </c>
      <c r="D24" s="62">
        <f>+ExpRM!D23-ImpRM!D23</f>
        <v>31428.859551999987</v>
      </c>
      <c r="E24" s="62">
        <f>+ExpRM!E23-ImpRM!E23</f>
        <v>9289.104067649983</v>
      </c>
      <c r="F24" s="62">
        <f>+ExpRM!F23-ImpRM!F23</f>
        <v>-6453.149366020049</v>
      </c>
      <c r="G24" s="62">
        <f>+ExpRM!G23-ImpRM!G23</f>
        <v>-2889.115800903004</v>
      </c>
      <c r="H24" s="62">
        <f>+ExpRM!H23-ImpRM!H23</f>
        <v>-75542.546</v>
      </c>
      <c r="I24" s="62">
        <f>+ExpRM!I23-ImpRM!I23</f>
        <v>-3787.919162</v>
      </c>
      <c r="J24" s="62">
        <f>+ExpRM!J23-ImpRM!J23</f>
        <v>3310.8151257320023</v>
      </c>
      <c r="K24" s="62">
        <f>+ExpRM!K23-ImpRM!K23</f>
        <v>-151.5545209999998</v>
      </c>
      <c r="L24" s="62">
        <f>SUM(B24:K24)</f>
        <v>-54270.01107942108</v>
      </c>
      <c r="M24" s="11"/>
      <c r="N24" s="16"/>
      <c r="P24" s="11"/>
    </row>
    <row r="25" spans="1:14" ht="7.5" customHeight="1">
      <c r="A25" s="77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11"/>
      <c r="N25" s="16"/>
    </row>
    <row r="26" spans="1:16" ht="12.75">
      <c r="A26" s="41" t="s">
        <v>27</v>
      </c>
      <c r="B26" s="62">
        <f>+ExpRM!B24-ImpRM!B24</f>
        <v>275.69826696000064</v>
      </c>
      <c r="C26" s="62">
        <f>+ExpRM!C24-ImpRM!C24</f>
        <v>130.68640385000003</v>
      </c>
      <c r="D26" s="62">
        <f>+ExpRM!D24-ImpRM!D24</f>
        <v>1213.087481999999</v>
      </c>
      <c r="E26" s="62">
        <f>+ExpRM!E24-ImpRM!E24</f>
        <v>2875.1501587600014</v>
      </c>
      <c r="F26" s="62">
        <f>+ExpRM!F24-ImpRM!F24</f>
        <v>-776.9471544499966</v>
      </c>
      <c r="G26" s="62">
        <f>+ExpRM!G24-ImpRM!G24</f>
        <v>-1191.325710399</v>
      </c>
      <c r="H26" s="62">
        <f>+ExpRM!H24-ImpRM!H24</f>
        <v>-40253.272</v>
      </c>
      <c r="I26" s="62">
        <f>+ExpRM!I24-ImpRM!I24</f>
        <v>-338.938396</v>
      </c>
      <c r="J26" s="62">
        <f>+ExpRM!J24-ImpRM!J24</f>
        <v>881.721566489</v>
      </c>
      <c r="K26" s="62">
        <f>+ExpRM!K24-ImpRM!K24</f>
        <v>-134.84414400000003</v>
      </c>
      <c r="L26" s="62">
        <f>SUM(B26:K26)</f>
        <v>-37318.98352678999</v>
      </c>
      <c r="M26" s="11"/>
      <c r="N26" s="16"/>
      <c r="P26" s="11"/>
    </row>
    <row r="27" spans="1:14" ht="7.5" customHeight="1">
      <c r="A27" s="77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11"/>
      <c r="N27" s="16"/>
    </row>
    <row r="28" spans="1:16" ht="12.75">
      <c r="A28" s="41" t="s">
        <v>22</v>
      </c>
      <c r="B28" s="62">
        <f>+ExpRM!B26-ImpRM!B26</f>
        <v>10478.432173029974</v>
      </c>
      <c r="C28" s="62">
        <f>+ExpRM!C26-ImpRM!C26</f>
        <v>901.3791030699983</v>
      </c>
      <c r="D28" s="62">
        <f>+ExpRM!D26-ImpRM!D26</f>
        <v>515.4562940000033</v>
      </c>
      <c r="E28" s="62">
        <f>+ExpRM!E26-ImpRM!E26</f>
        <v>1531.9325845000521</v>
      </c>
      <c r="F28" s="62">
        <f>+ExpRM!F26-ImpRM!F26</f>
        <v>-793.4936195399614</v>
      </c>
      <c r="G28" s="62">
        <f>+ExpRM!G26-ImpRM!G26</f>
        <v>1948.187574072007</v>
      </c>
      <c r="H28" s="62">
        <f>+ExpRM!H26-ImpRM!H26</f>
        <v>-10219.229000000001</v>
      </c>
      <c r="I28" s="62">
        <f>+ExpRM!I26-ImpRM!I26</f>
        <v>772.9263429999986</v>
      </c>
      <c r="J28" s="62">
        <f>+ExpRM!J26-ImpRM!J26</f>
        <v>2989.458866531975</v>
      </c>
      <c r="K28" s="62">
        <f>+ExpRM!K26-ImpRM!K26</f>
        <v>590.6843320000005</v>
      </c>
      <c r="L28" s="62">
        <f>SUM(B28:K28)</f>
        <v>8715.734650664046</v>
      </c>
      <c r="M28" s="11"/>
      <c r="N28" s="16"/>
      <c r="P28" s="11"/>
    </row>
    <row r="29" spans="1:14" ht="9" customHeight="1">
      <c r="A29" s="77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11"/>
      <c r="N29" s="16"/>
    </row>
    <row r="30" spans="1:14" ht="12.75">
      <c r="A30" s="78" t="s">
        <v>23</v>
      </c>
      <c r="B30" s="62">
        <f>+ExpRM!B28-ImpRM!B28</f>
        <v>-3820.438835210036</v>
      </c>
      <c r="C30" s="62">
        <f>+ExpRM!C28-ImpRM!C28</f>
        <v>-937.1593930700001</v>
      </c>
      <c r="D30" s="62">
        <f>+ExpRM!D28-ImpRM!D28</f>
        <v>58658.601343999966</v>
      </c>
      <c r="E30" s="62">
        <f>+ExpRM!E28-ImpRM!E28</f>
        <v>6925.141761000021</v>
      </c>
      <c r="F30" s="62">
        <f>+ExpRM!F28-ImpRM!F28</f>
        <v>-9399.148911219701</v>
      </c>
      <c r="G30" s="62">
        <f>+ExpRM!G28-ImpRM!G28</f>
        <v>-1413.5194795839961</v>
      </c>
      <c r="H30" s="62">
        <f>+ExpRM!H28-ImpRM!H28</f>
        <v>-13704.43299999996</v>
      </c>
      <c r="I30" s="62">
        <f>+ExpRM!I28-ImpRM!I28</f>
        <v>-4289.498549000002</v>
      </c>
      <c r="J30" s="62">
        <f>+ExpRM!J28-ImpRM!J28</f>
        <v>4564.362385899978</v>
      </c>
      <c r="K30" s="62">
        <f>+ExpRM!K28-ImpRM!K28</f>
        <v>-1412.3187319999997</v>
      </c>
      <c r="L30" s="62">
        <f>SUM(B30:K30)</f>
        <v>35171.58859081627</v>
      </c>
      <c r="M30" s="11"/>
      <c r="N30" s="16"/>
    </row>
    <row r="31" spans="1:12" ht="9" customHeight="1">
      <c r="A31" s="39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ht="15">
      <c r="A32" s="65"/>
      <c r="B32" s="81" t="str">
        <f>+Exp!B27</f>
        <v>Enero-Diciembre 2017</v>
      </c>
      <c r="C32" s="81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9" customHeight="1">
      <c r="A33" s="67"/>
      <c r="B33" s="62"/>
      <c r="C33" s="62"/>
      <c r="D33" s="79"/>
      <c r="E33" s="79"/>
      <c r="F33" s="79"/>
      <c r="G33" s="79"/>
      <c r="H33" s="79"/>
      <c r="I33" s="79"/>
      <c r="J33" s="79"/>
      <c r="K33" s="79"/>
      <c r="L33" s="62"/>
    </row>
    <row r="34" spans="1:13" ht="12.75">
      <c r="A34" s="40" t="s">
        <v>6</v>
      </c>
      <c r="B34" s="62">
        <f>+ExpRM!B32-ImpRM!B32</f>
        <v>-6321.005982849994</v>
      </c>
      <c r="C34" s="62">
        <f>+ExpRM!C32-ImpRM!C32</f>
        <v>-522.2701031199986</v>
      </c>
      <c r="D34" s="62">
        <f>+ExpRM!D32-ImpRM!D32</f>
        <v>16222.373175</v>
      </c>
      <c r="E34" s="62">
        <f>+ExpRM!E32-ImpRM!E32</f>
        <v>-5175.939638540005</v>
      </c>
      <c r="F34" s="62">
        <f>+ExpRM!F32-ImpRM!F32</f>
        <v>993.0583023199979</v>
      </c>
      <c r="G34" s="62">
        <f>+ExpRM!G32-ImpRM!G32</f>
        <v>-1291.7755473969992</v>
      </c>
      <c r="H34" s="62">
        <f>+ExpRM!H32-ImpRM!H32</f>
        <v>4331.124</v>
      </c>
      <c r="I34" s="62">
        <f>+ExpRM!I32-ImpRM!I32</f>
        <v>475.50279600000067</v>
      </c>
      <c r="J34" s="62">
        <f>+ExpRM!J32-ImpRM!J32</f>
        <v>-4118.834240530001</v>
      </c>
      <c r="K34" s="62">
        <f>+ExpRM!K32-ImpRM!K32</f>
        <v>-838.4088239999992</v>
      </c>
      <c r="L34" s="62"/>
      <c r="M34" s="11"/>
    </row>
    <row r="35" spans="1:12" ht="12.75">
      <c r="A35" s="77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3" ht="12.75">
      <c r="A36" s="40" t="s">
        <v>24</v>
      </c>
      <c r="B36" s="62">
        <f>+ExpRM!B34-ImpRM!B34</f>
        <v>-1987.9244488400145</v>
      </c>
      <c r="C36" s="62">
        <f>+ExpRM!C34-ImpRM!C34</f>
        <v>-449.43187509999734</v>
      </c>
      <c r="D36" s="62">
        <f>+ExpRM!D34-ImpRM!D34</f>
        <v>50767.350870000024</v>
      </c>
      <c r="E36" s="62">
        <f>+ExpRM!E34-ImpRM!E34</f>
        <v>12078.31044413001</v>
      </c>
      <c r="F36" s="62">
        <f>+ExpRM!F34-ImpRM!F34</f>
        <v>-9188.20074738995</v>
      </c>
      <c r="G36" s="62">
        <f>+ExpRM!G34-ImpRM!G34</f>
        <v>569.2701161960031</v>
      </c>
      <c r="H36" s="62">
        <f>+ExpRM!H34-ImpRM!H34</f>
        <v>-15299.200000000012</v>
      </c>
      <c r="I36" s="62">
        <f>+ExpRM!I34-ImpRM!I34</f>
        <v>-3670.430046000002</v>
      </c>
      <c r="J36" s="62">
        <f>+ExpRM!J34-ImpRM!J34</f>
        <v>8592.824496139023</v>
      </c>
      <c r="K36" s="62">
        <f>+ExpRM!K34-ImpRM!K34</f>
        <v>238.44687299999987</v>
      </c>
      <c r="L36" s="62">
        <f>SUM(B36:K36)</f>
        <v>41651.01568213509</v>
      </c>
      <c r="M36" s="11"/>
    </row>
    <row r="37" spans="1:13" ht="6.75" customHeight="1">
      <c r="A37" s="77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11"/>
    </row>
    <row r="38" spans="1:13" ht="12.75">
      <c r="A38" s="41" t="s">
        <v>53</v>
      </c>
      <c r="B38" s="62">
        <f>+ExpRM!B36-ImpRM!B36</f>
        <v>455.62970608999996</v>
      </c>
      <c r="C38" s="62">
        <f>+ExpRM!C36-ImpRM!C36</f>
        <v>-0.679363330000001</v>
      </c>
      <c r="D38" s="62">
        <f>+ExpRM!D36-ImpRM!D36</f>
        <v>2675.462463</v>
      </c>
      <c r="E38" s="62">
        <f>+ExpRM!E36-ImpRM!E36</f>
        <v>-225.60610027999985</v>
      </c>
      <c r="F38" s="62">
        <f>+ExpRM!F36-ImpRM!F36</f>
        <v>3084.2148571600014</v>
      </c>
      <c r="G38" s="62">
        <f>+ExpRM!G36-ImpRM!G36</f>
        <v>99.87009159299996</v>
      </c>
      <c r="H38" s="62">
        <f>+ExpRM!H36-ImpRM!H36</f>
        <v>3972.584</v>
      </c>
      <c r="I38" s="62">
        <f>+ExpRM!I36-ImpRM!I36</f>
        <v>24.794546</v>
      </c>
      <c r="J38" s="62">
        <f>+ExpRM!J36-ImpRM!J36</f>
        <v>-43.064491516000146</v>
      </c>
      <c r="K38" s="62">
        <f>+ExpRM!K36-ImpRM!K36</f>
        <v>54.226820000000004</v>
      </c>
      <c r="L38" s="62">
        <f>SUM(B38:K38)</f>
        <v>10097.432528717</v>
      </c>
      <c r="M38" s="11"/>
    </row>
    <row r="39" spans="1:13" ht="6.75" customHeight="1">
      <c r="A39" s="77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11"/>
    </row>
    <row r="40" spans="1:13" ht="12.75">
      <c r="A40" s="41" t="s">
        <v>50</v>
      </c>
      <c r="B40" s="62">
        <f>+ExpRM!B38-ImpRM!B38</f>
        <v>681.67189424</v>
      </c>
      <c r="C40" s="62">
        <f>+ExpRM!C38-ImpRM!C38</f>
        <v>115.77423698999999</v>
      </c>
      <c r="D40" s="62">
        <f>+ExpRM!D38-ImpRM!D38</f>
        <v>958.4088770000005</v>
      </c>
      <c r="E40" s="62">
        <f>+ExpRM!E38-ImpRM!E38</f>
        <v>591.6384127399984</v>
      </c>
      <c r="F40" s="62">
        <f>+ExpRM!F38-ImpRM!F38</f>
        <v>-264.7356650000006</v>
      </c>
      <c r="G40" s="62">
        <f>+ExpRM!G38-ImpRM!G38</f>
        <v>-175.395930113</v>
      </c>
      <c r="H40" s="62">
        <f>+ExpRM!H38-ImpRM!H38</f>
        <v>1572.0259999999998</v>
      </c>
      <c r="I40" s="62">
        <f>+ExpRM!I38-ImpRM!I38</f>
        <v>-36.55868</v>
      </c>
      <c r="J40" s="62">
        <f>+ExpRM!J38-ImpRM!J38</f>
        <v>555.2009742429999</v>
      </c>
      <c r="K40" s="62">
        <f>+ExpRM!K38-ImpRM!K38</f>
        <v>-8.926468</v>
      </c>
      <c r="L40" s="62">
        <f>SUM(B40:K40)</f>
        <v>3989.1036520999983</v>
      </c>
      <c r="M40" s="11"/>
    </row>
    <row r="41" spans="1:14" ht="12.75">
      <c r="A41" s="41" t="s">
        <v>13</v>
      </c>
      <c r="B41" s="62">
        <f>+ExpRM!B39-ImpRM!B39</f>
        <v>-3131.46496959</v>
      </c>
      <c r="C41" s="62">
        <f>+ExpRM!C39-ImpRM!C39</f>
        <v>-97.73793481999996</v>
      </c>
      <c r="D41" s="62">
        <f>+ExpRM!D39-ImpRM!D39</f>
        <v>2035.4710079999968</v>
      </c>
      <c r="E41" s="62">
        <f>+ExpRM!E39-ImpRM!E39</f>
        <v>-1055.2619079900069</v>
      </c>
      <c r="F41" s="62">
        <f>+ExpRM!F39-ImpRM!F39</f>
        <v>-1083.9301977299965</v>
      </c>
      <c r="G41" s="62">
        <f>+ExpRM!G39-ImpRM!G39</f>
        <v>2096.7395193320012</v>
      </c>
      <c r="H41" s="62">
        <f>+ExpRM!H39-ImpRM!H39</f>
        <v>132291.76999999996</v>
      </c>
      <c r="I41" s="62">
        <f>+ExpRM!I39-ImpRM!I39</f>
        <v>-867.481186</v>
      </c>
      <c r="J41" s="62">
        <f>+ExpRM!J39-ImpRM!J39</f>
        <v>-1130.0977879949996</v>
      </c>
      <c r="K41" s="62">
        <f>+ExpRM!K39-ImpRM!K39</f>
        <v>-465.20418800000016</v>
      </c>
      <c r="L41" s="62">
        <f>SUM(B41:K41)</f>
        <v>128592.80235520695</v>
      </c>
      <c r="M41" s="11"/>
      <c r="N41" s="15"/>
    </row>
    <row r="42" spans="1:13" ht="6.75" customHeight="1">
      <c r="A42" s="77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11"/>
    </row>
    <row r="43" spans="1:14" ht="12.75">
      <c r="A43" s="41" t="s">
        <v>57</v>
      </c>
      <c r="B43" s="62">
        <f>+ExpRM!B41-ImpRM!B41</f>
        <v>-2798.5630576699987</v>
      </c>
      <c r="C43" s="62">
        <f>+ExpRM!C41-ImpRM!C41</f>
        <v>-270.41386201</v>
      </c>
      <c r="D43" s="62">
        <f>+ExpRM!D41-ImpRM!D41</f>
        <v>2826.546000000002</v>
      </c>
      <c r="E43" s="62">
        <f>+ExpRM!E41-ImpRM!E41</f>
        <v>-908.9084990800038</v>
      </c>
      <c r="F43" s="62">
        <f>+ExpRM!F41-ImpRM!F41</f>
        <v>-1415.8294793499972</v>
      </c>
      <c r="G43" s="62">
        <f>+ExpRM!G41-ImpRM!G41</f>
        <v>515.122715984</v>
      </c>
      <c r="H43" s="62">
        <f>+ExpRM!H41-ImpRM!H41</f>
        <v>-25857.376999999997</v>
      </c>
      <c r="I43" s="62">
        <f>+ExpRM!I41-ImpRM!I41</f>
        <v>-118.2655879999993</v>
      </c>
      <c r="J43" s="62">
        <f>+ExpRM!J41-ImpRM!J41</f>
        <v>1646.2628727839992</v>
      </c>
      <c r="K43" s="62">
        <f>+ExpRM!K41-ImpRM!K41</f>
        <v>-432.635366</v>
      </c>
      <c r="L43" s="62">
        <f>SUM(B43:K43)</f>
        <v>-26814.061263341995</v>
      </c>
      <c r="M43" s="11"/>
      <c r="N43" s="15"/>
    </row>
    <row r="44" spans="1:13" ht="7.5" customHeight="1">
      <c r="A44" s="77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11"/>
    </row>
    <row r="45" spans="1:13" ht="12.75">
      <c r="A45" s="41" t="s">
        <v>14</v>
      </c>
      <c r="B45" s="62">
        <f>+ExpRM!B43-ImpRM!B43</f>
        <v>-417.9314777699999</v>
      </c>
      <c r="C45" s="62">
        <f>+ExpRM!C43-ImpRM!C43</f>
        <v>246.15568041</v>
      </c>
      <c r="D45" s="62">
        <f>+ExpRM!D43-ImpRM!D43</f>
        <v>1500.6592179999998</v>
      </c>
      <c r="E45" s="62">
        <f>+ExpRM!E43-ImpRM!E43</f>
        <v>4197.530961130002</v>
      </c>
      <c r="F45" s="62">
        <f>+ExpRM!F43-ImpRM!F43</f>
        <v>-673.9051657799964</v>
      </c>
      <c r="G45" s="62">
        <f>+ExpRM!G43-ImpRM!G43</f>
        <v>-134.16050213399996</v>
      </c>
      <c r="H45" s="62">
        <f>+ExpRM!H43-ImpRM!H43</f>
        <v>-14146.311000000002</v>
      </c>
      <c r="I45" s="62">
        <f>+ExpRM!I43-ImpRM!I43</f>
        <v>-254.81746700000002</v>
      </c>
      <c r="J45" s="62">
        <f>+ExpRM!J43-ImpRM!J43</f>
        <v>850.413064609</v>
      </c>
      <c r="K45" s="62">
        <f>+ExpRM!K43-ImpRM!K43</f>
        <v>-55.513715</v>
      </c>
      <c r="L45" s="62">
        <f>SUM(B45:K45)</f>
        <v>-8887.880403534997</v>
      </c>
      <c r="M45" s="11"/>
    </row>
    <row r="46" spans="1:13" ht="7.5" customHeight="1">
      <c r="A46" s="77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11"/>
    </row>
    <row r="47" spans="1:13" ht="12.75">
      <c r="A47" s="41" t="s">
        <v>15</v>
      </c>
      <c r="B47" s="62">
        <f>+ExpRM!B44-ImpRM!B44</f>
        <v>-7974.155668050003</v>
      </c>
      <c r="C47" s="62">
        <f>+ExpRM!C44-ImpRM!C44</f>
        <v>-1569.73363867</v>
      </c>
      <c r="D47" s="62">
        <f>+ExpRM!D44-ImpRM!D44</f>
        <v>22271.184634999998</v>
      </c>
      <c r="E47" s="62">
        <f>+ExpRM!E44-ImpRM!E44</f>
        <v>4985.133968720016</v>
      </c>
      <c r="F47" s="62">
        <f>+ExpRM!F44-ImpRM!F44</f>
        <v>-6720.490644309997</v>
      </c>
      <c r="G47" s="62">
        <f>+ExpRM!G44-ImpRM!G44</f>
        <v>-2926.743882703</v>
      </c>
      <c r="H47" s="62">
        <f>+ExpRM!H44-ImpRM!H44</f>
        <v>-67040.87999999999</v>
      </c>
      <c r="I47" s="62">
        <f>+ExpRM!I44-ImpRM!I44</f>
        <v>-3666.684011</v>
      </c>
      <c r="J47" s="62">
        <f>+ExpRM!J44-ImpRM!J44</f>
        <v>2900.1234693189963</v>
      </c>
      <c r="K47" s="62">
        <f>+ExpRM!K44-ImpRM!K44</f>
        <v>-184.38387300000022</v>
      </c>
      <c r="L47" s="62">
        <f>SUM(B47:K47)</f>
        <v>-59926.629644693974</v>
      </c>
      <c r="M47" s="11"/>
    </row>
    <row r="48" spans="1:13" ht="7.5" customHeight="1">
      <c r="A48" s="77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11"/>
    </row>
    <row r="49" spans="1:13" ht="12.75">
      <c r="A49" s="41" t="s">
        <v>27</v>
      </c>
      <c r="B49" s="62">
        <f>+ExpRM!B45-ImpRM!B45</f>
        <v>-80.96477712000024</v>
      </c>
      <c r="C49" s="62">
        <f>+ExpRM!C45-ImpRM!C45</f>
        <v>316.33394732999994</v>
      </c>
      <c r="D49" s="62">
        <f>+ExpRM!D45-ImpRM!D45</f>
        <v>1651.487111999999</v>
      </c>
      <c r="E49" s="62">
        <f>+ExpRM!E45-ImpRM!E45</f>
        <v>2870.602665480001</v>
      </c>
      <c r="F49" s="62">
        <f>+ExpRM!F45-ImpRM!F45</f>
        <v>-750.1981169699964</v>
      </c>
      <c r="G49" s="62">
        <f>+ExpRM!G45-ImpRM!G45</f>
        <v>-986.1278429539998</v>
      </c>
      <c r="H49" s="62">
        <f>+ExpRM!H45-ImpRM!H45</f>
        <v>-35829.977</v>
      </c>
      <c r="I49" s="62">
        <f>+ExpRM!I45-ImpRM!I45</f>
        <v>-162.10227300000005</v>
      </c>
      <c r="J49" s="62">
        <f>+ExpRM!J45-ImpRM!J45</f>
        <v>361.4210933049999</v>
      </c>
      <c r="K49" s="62">
        <f>+ExpRM!K45-ImpRM!K45</f>
        <v>-173.143264</v>
      </c>
      <c r="L49" s="62">
        <f>SUM(B49:K49)</f>
        <v>-32782.66845592899</v>
      </c>
      <c r="M49" s="11"/>
    </row>
    <row r="50" spans="1:13" ht="7.5" customHeight="1">
      <c r="A50" s="77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11"/>
    </row>
    <row r="51" spans="1:13" ht="12.75">
      <c r="A51" s="41" t="s">
        <v>22</v>
      </c>
      <c r="B51" s="62">
        <f>+ExpRM!B47-ImpRM!B47</f>
        <v>11277.853901029988</v>
      </c>
      <c r="C51" s="62">
        <f>+ExpRM!C47-ImpRM!C47</f>
        <v>810.8690590000022</v>
      </c>
      <c r="D51" s="62">
        <f>+ExpRM!D47-ImpRM!D47</f>
        <v>16848.131557000015</v>
      </c>
      <c r="E51" s="62">
        <f>+ExpRM!E47-ImpRM!E47</f>
        <v>1623.1809434100014</v>
      </c>
      <c r="F51" s="62">
        <f>+ExpRM!F47-ImpRM!F47</f>
        <v>-1363.3263354099618</v>
      </c>
      <c r="G51" s="62">
        <f>+ExpRM!G47-ImpRM!G47</f>
        <v>2079.9659471910018</v>
      </c>
      <c r="H51" s="62">
        <f>+ExpRM!H47-ImpRM!H47</f>
        <v>-10261.035</v>
      </c>
      <c r="I51" s="62">
        <f>+ExpRM!I47-ImpRM!I47</f>
        <v>1410.684612999998</v>
      </c>
      <c r="J51" s="62">
        <f>+ExpRM!J47-ImpRM!J47</f>
        <v>3452.565301390022</v>
      </c>
      <c r="K51" s="62">
        <f>+ExpRM!K47-ImpRM!K47</f>
        <v>1504.0269269999992</v>
      </c>
      <c r="L51" s="62">
        <f>SUM(B51:K51)</f>
        <v>27382.916913611065</v>
      </c>
      <c r="M51" s="11"/>
    </row>
    <row r="52" spans="1:13" ht="9" customHeight="1">
      <c r="A52" s="77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11"/>
    </row>
    <row r="53" spans="1:13" ht="12.75">
      <c r="A53" s="78" t="s">
        <v>23</v>
      </c>
      <c r="B53" s="62">
        <f>+ExpRM!B49-ImpRM!B49</f>
        <v>-8308.930431690016</v>
      </c>
      <c r="C53" s="62">
        <f>+ExpRM!C49-ImpRM!C49</f>
        <v>-971.701978219995</v>
      </c>
      <c r="D53" s="62">
        <f>+ExpRM!D49-ImpRM!D49</f>
        <v>66989.72404500001</v>
      </c>
      <c r="E53" s="62">
        <f>+ExpRM!E49-ImpRM!E49</f>
        <v>6902.370805590006</v>
      </c>
      <c r="F53" s="62">
        <f>+ExpRM!F49-ImpRM!F49</f>
        <v>-8195.142445069949</v>
      </c>
      <c r="G53" s="62">
        <f>+ExpRM!G49-ImpRM!G49</f>
        <v>-722.5054312009961</v>
      </c>
      <c r="H53" s="62">
        <f>+ExpRM!H49-ImpRM!H49</f>
        <v>-10968.07600000006</v>
      </c>
      <c r="I53" s="62">
        <f>+ExpRM!I49-ImpRM!I49</f>
        <v>-3194.9272500000025</v>
      </c>
      <c r="J53" s="62">
        <f>+ExpRM!J49-ImpRM!J49</f>
        <v>4473.990255609024</v>
      </c>
      <c r="K53" s="62">
        <f>+ExpRM!K49-ImpRM!K49</f>
        <v>-599.9619509999993</v>
      </c>
      <c r="L53" s="62">
        <f>SUM(B53:K53)</f>
        <v>45404.83961901803</v>
      </c>
      <c r="M53" s="11"/>
    </row>
    <row r="54" spans="1:12" ht="9" customHeight="1" thickBot="1">
      <c r="A54" s="63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1:12" ht="2.25" customHeight="1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1:12" s="12" customFormat="1" ht="12">
      <c r="A56" s="60" t="s">
        <v>42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 s="12" customFormat="1" ht="12">
      <c r="A57" s="60" t="str">
        <f>+Imp!A63</f>
        <v> Nota: importaciones a valores CIF excepto Brasil y México a valores FOB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2:12" s="12" customFormat="1" ht="1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Fernando Correa</cp:lastModifiedBy>
  <cp:lastPrinted>2019-02-15T13:49:46Z</cp:lastPrinted>
  <dcterms:created xsi:type="dcterms:W3CDTF">2004-06-14T13:52:53Z</dcterms:created>
  <dcterms:modified xsi:type="dcterms:W3CDTF">2019-03-07T14:59:42Z</dcterms:modified>
  <cp:category/>
  <cp:version/>
  <cp:contentType/>
  <cp:contentStatus/>
</cp:coreProperties>
</file>