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5" windowWidth="11970" windowHeight="2790" tabRatio="823" activeTab="0"/>
  </bookViews>
  <sheets>
    <sheet name="Exp" sheetId="1" r:id="rId1"/>
    <sheet name="Imp" sheetId="2" r:id="rId2"/>
    <sheet name="Part" sheetId="3" r:id="rId3"/>
    <sheet name="ExpRM" sheetId="4" r:id="rId4"/>
    <sheet name="ImpRM" sheetId="5" r:id="rId5"/>
    <sheet name="SC RM" sheetId="6" r:id="rId6"/>
  </sheets>
  <definedNames>
    <definedName name="_xlnm.Print_Area" localSheetId="0">'Exp'!$A$1:$L$63</definedName>
    <definedName name="_xlnm.Print_Area" localSheetId="3">'ExpRM'!$A$1:$L$74</definedName>
    <definedName name="_xlnm.Print_Area" localSheetId="4">'ImpRM'!$A$1:$L$75</definedName>
    <definedName name="_xlnm.Print_Area" localSheetId="2">'Part'!$A$1:$O$61</definedName>
    <definedName name="_xlnm.Print_Area" localSheetId="5">'SC RM'!$A$1:$L$58</definedName>
  </definedNames>
  <calcPr fullCalcOnLoad="1"/>
</workbook>
</file>

<file path=xl/sharedStrings.xml><?xml version="1.0" encoding="utf-8"?>
<sst xmlns="http://schemas.openxmlformats.org/spreadsheetml/2006/main" count="380" uniqueCount="72">
  <si>
    <t>PAÍS</t>
  </si>
  <si>
    <t>Argentina</t>
  </si>
  <si>
    <t>Bolivia</t>
  </si>
  <si>
    <t>Brasil</t>
  </si>
  <si>
    <t>Chile</t>
  </si>
  <si>
    <t>Colombia</t>
  </si>
  <si>
    <t>ALADI</t>
  </si>
  <si>
    <t>Cuba</t>
  </si>
  <si>
    <t>México</t>
  </si>
  <si>
    <t>Paraguay</t>
  </si>
  <si>
    <t>Perú</t>
  </si>
  <si>
    <t>Uruguay</t>
  </si>
  <si>
    <t>Venezuela</t>
  </si>
  <si>
    <t>Estados Unidos</t>
  </si>
  <si>
    <t>Japón</t>
  </si>
  <si>
    <t>China</t>
  </si>
  <si>
    <t>Ecuador</t>
  </si>
  <si>
    <t>EXPORTACIONES POR PAÍS COPARTÍCIPE DE LA ALADI</t>
  </si>
  <si>
    <t>Total</t>
  </si>
  <si>
    <t>IMPORTACIONES POR PAÍS COPARTÍCIPE DE LA ALADI</t>
  </si>
  <si>
    <t>EXPORTACIONES POR ÁREA GEOECONÓMICA</t>
  </si>
  <si>
    <t>IMPORTACIONES POR ÁREA GEOECONÓMICA</t>
  </si>
  <si>
    <t>Otras Áreas</t>
  </si>
  <si>
    <t>Total Global</t>
  </si>
  <si>
    <t>R. del Mundo</t>
  </si>
  <si>
    <t>País exportador (informante):</t>
  </si>
  <si>
    <t>País importador (informante):</t>
  </si>
  <si>
    <t>E.R.I.</t>
  </si>
  <si>
    <t>SALDO COMERCIAL POR ÁREA GEOECONÓMICA</t>
  </si>
  <si>
    <t xml:space="preserve"> ALADI</t>
  </si>
  <si>
    <t>Ar.</t>
  </si>
  <si>
    <t>Bo.</t>
  </si>
  <si>
    <t>Br.</t>
  </si>
  <si>
    <t>Ch.</t>
  </si>
  <si>
    <t>Ec.</t>
  </si>
  <si>
    <t>Mé.</t>
  </si>
  <si>
    <t>En millones de dólares y porcentajes</t>
  </si>
  <si>
    <t>Pe.</t>
  </si>
  <si>
    <t>Ur.</t>
  </si>
  <si>
    <t>En millones de dólares</t>
  </si>
  <si>
    <t>Co.</t>
  </si>
  <si>
    <t>Pa.</t>
  </si>
  <si>
    <t xml:space="preserve"> Fuente: elaboración propia en base a información oficial de los países miembros</t>
  </si>
  <si>
    <t>*</t>
  </si>
  <si>
    <t>País</t>
  </si>
  <si>
    <t>País exportador:</t>
  </si>
  <si>
    <t>Importador</t>
  </si>
  <si>
    <t>sd</t>
  </si>
  <si>
    <t xml:space="preserve"> Fuente: elaborado en base a información oficial de los países miembros</t>
  </si>
  <si>
    <t>U. Europea</t>
  </si>
  <si>
    <t>Canadá</t>
  </si>
  <si>
    <t>Cu.</t>
  </si>
  <si>
    <t>Ve.</t>
  </si>
  <si>
    <t>CA y Caribe</t>
  </si>
  <si>
    <t>ARGENTINA, BOLIVIA, BRASIL, CHILE, COLOMBIA, ECUADOR, MÉXICO, PARAGUAY, PERÚ Y URUGUAY</t>
  </si>
  <si>
    <t>Contribución al crecimiento</t>
  </si>
  <si>
    <t>En porcentajes</t>
  </si>
  <si>
    <t xml:space="preserve">U. Europea </t>
  </si>
  <si>
    <t>CUADRO A1</t>
  </si>
  <si>
    <t>CUADRO A2</t>
  </si>
  <si>
    <t>CUADRO A3</t>
  </si>
  <si>
    <t>CUADRO A4</t>
  </si>
  <si>
    <t>CUADRO A5</t>
  </si>
  <si>
    <t>CUADRO A6</t>
  </si>
  <si>
    <t>Panamá</t>
  </si>
  <si>
    <t>Pan.</t>
  </si>
  <si>
    <t>Par.</t>
  </si>
  <si>
    <t xml:space="preserve"> Nota: importaciones a valores CIF excepto Brasil y México a valores FOB</t>
  </si>
  <si>
    <t>ARGENTINA, BOLIVIA, BRASIL, CHILE, COLOMBIA, ECUADOR, MÉXICO, PARAGUAY, PERÚ, URUGUAY Y VENEZUELA</t>
  </si>
  <si>
    <t xml:space="preserve">PARTICIPACIÓN DE LOS FLUJOS BILATERALES EN EL COMERCIO INTRARREGIONAL </t>
  </si>
  <si>
    <t>Se destacan en negrita las participaciones superiores al 2% y las contribuciones mayores a 3 y menores a -3</t>
  </si>
  <si>
    <t>Enero-junio 2015-2016</t>
  </si>
</sst>
</file>

<file path=xl/styles.xml><?xml version="1.0" encoding="utf-8"?>
<styleSheet xmlns="http://schemas.openxmlformats.org/spreadsheetml/2006/main">
  <numFmts count="6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U&quot;\ * #,##0_ ;_ &quot;$U&quot;\ * \-#,##0_ ;_ &quot;$U&quot;\ * &quot;-&quot;_ ;_ @_ "/>
    <numFmt numFmtId="179" formatCode="_ * #,##0_ ;_ * \-#,##0_ ;_ * &quot;-&quot;_ ;_ @_ "/>
    <numFmt numFmtId="180" formatCode="_ &quot;$U&quot;\ * #,##0.00_ ;_ &quot;$U&quot;\ * \-#,##0.00_ ;_ &quot;$U&quot;\ * &quot;-&quot;??_ ;_ @_ "/>
    <numFmt numFmtId="181" formatCode="_ * #,##0.00_ ;_ * \-#,##0.00_ ;_ * &quot;-&quot;??_ ;_ @_ "/>
    <numFmt numFmtId="182" formatCode="0.0"/>
    <numFmt numFmtId="183" formatCode="#\ ###\ ##0_);\-#\ ###\ ##0_)"/>
    <numFmt numFmtId="184" formatCode="#,##0.0__"/>
    <numFmt numFmtId="185" formatCode="0.000"/>
    <numFmt numFmtId="186" formatCode="0.0____"/>
    <numFmt numFmtId="187" formatCode="#,##0__"/>
    <numFmt numFmtId="188" formatCode="0.0__"/>
    <numFmt numFmtId="189" formatCode="0.0%"/>
    <numFmt numFmtId="190" formatCode="#,##0.000__"/>
    <numFmt numFmtId="191" formatCode="__@"/>
    <numFmt numFmtId="192" formatCode="__General"/>
    <numFmt numFmtId="193" formatCode="#,##0.0"/>
    <numFmt numFmtId="194" formatCode="_ * #,##0_ ;_ * \-#,##0_ ;_ * &quot;-&quot;??_ ;_ @_ "/>
    <numFmt numFmtId="195" formatCode="#,##0.00__"/>
    <numFmt numFmtId="196" formatCode="0.0000"/>
    <numFmt numFmtId="197" formatCode="@__"/>
    <numFmt numFmtId="198" formatCode="@____"/>
    <numFmt numFmtId="199" formatCode="#.\ ###\ ##0_);\-#.\ ###\ ##0_)"/>
    <numFmt numFmtId="200" formatCode="#,##0.000"/>
    <numFmt numFmtId="201" formatCode="0.0______"/>
    <numFmt numFmtId="202" formatCode="0.0________"/>
    <numFmt numFmtId="203" formatCode="#,##0____"/>
    <numFmt numFmtId="204" formatCode="General_)"/>
    <numFmt numFmtId="205" formatCode="0.000000"/>
    <numFmt numFmtId="206" formatCode="0.00000"/>
    <numFmt numFmtId="207" formatCode="_-* #,##0.00_-;\-* #,##0.00_-;_-* &quot;-&quot;??_-;_-@_-"/>
    <numFmt numFmtId="208" formatCode="_-* #,##0_-;\-* #,##0_-;_-* &quot;-&quot;??_-;_-@_-"/>
    <numFmt numFmtId="209" formatCode="_-* #,##0\ _€_-;\-* #,##0\ _€_-;_-* &quot;-&quot;??\ _€_-;_-@_-"/>
    <numFmt numFmtId="210" formatCode="_ * #,##0.0_ ;_ * \-#,##0.0_ ;_ * &quot;-&quot;??_ ;_ @_ "/>
    <numFmt numFmtId="211" formatCode="0.00000000"/>
    <numFmt numFmtId="212" formatCode="0.000000000"/>
    <numFmt numFmtId="213" formatCode="0.0000000"/>
    <numFmt numFmtId="214" formatCode="_(* #,##0_);_(* \(#,##0\);_(* &quot;-&quot;??_);_(@_)"/>
    <numFmt numFmtId="215" formatCode="0.00____"/>
    <numFmt numFmtId="216" formatCode="0.000____"/>
    <numFmt numFmtId="217" formatCode="_([$€]* #,##0.00_);_([$€]* \(#,##0.00\);_([$€]* &quot;-&quot;??_);_(@_)"/>
    <numFmt numFmtId="218" formatCode="###,###,###,##0;@"/>
    <numFmt numFmtId="219" formatCode="###,###,###,##0"/>
  </numFmts>
  <fonts count="5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8"/>
      <name val="Humanst521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theme="1"/>
      <name val="Humanst521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" fillId="0" borderId="0" xfId="33" applyFont="1" applyAlignment="1">
      <alignment/>
    </xf>
    <xf numFmtId="183" fontId="0" fillId="0" borderId="0" xfId="33" applyNumberFormat="1" applyFont="1" applyAlignment="1">
      <alignment/>
    </xf>
    <xf numFmtId="0" fontId="3" fillId="33" borderId="10" xfId="33" applyFont="1" applyFill="1" applyBorder="1" applyAlignment="1" applyProtection="1">
      <alignment horizontal="centerContinuous" vertical="center"/>
      <protection/>
    </xf>
    <xf numFmtId="0" fontId="7" fillId="0" borderId="0" xfId="33" applyFont="1" applyAlignment="1">
      <alignment/>
    </xf>
    <xf numFmtId="182" fontId="0" fillId="0" borderId="0" xfId="33" applyNumberFormat="1" applyFont="1" applyAlignment="1">
      <alignment/>
    </xf>
    <xf numFmtId="0" fontId="8" fillId="0" borderId="0" xfId="33" applyFont="1" applyAlignment="1">
      <alignment/>
    </xf>
    <xf numFmtId="0" fontId="3" fillId="33" borderId="10" xfId="33" applyFont="1" applyFill="1" applyBorder="1" applyAlignment="1" applyProtection="1">
      <alignment horizontal="center" vertical="center"/>
      <protection/>
    </xf>
    <xf numFmtId="0" fontId="0" fillId="0" borderId="0" xfId="33" applyFont="1" applyAlignment="1">
      <alignment/>
    </xf>
    <xf numFmtId="0" fontId="9" fillId="0" borderId="0" xfId="33" applyFont="1" applyAlignment="1" applyProtection="1">
      <alignment horizontal="left"/>
      <protection/>
    </xf>
    <xf numFmtId="0" fontId="0" fillId="0" borderId="0" xfId="33" applyFont="1" applyAlignment="1">
      <alignment/>
    </xf>
    <xf numFmtId="0" fontId="7" fillId="0" borderId="0" xfId="33" applyFont="1" applyAlignment="1">
      <alignment/>
    </xf>
    <xf numFmtId="184" fontId="0" fillId="0" borderId="0" xfId="33" applyNumberFormat="1" applyFont="1" applyAlignment="1">
      <alignment/>
    </xf>
    <xf numFmtId="184" fontId="9" fillId="0" borderId="0" xfId="33" applyNumberFormat="1" applyFont="1" applyAlignment="1">
      <alignment/>
    </xf>
    <xf numFmtId="183" fontId="7" fillId="0" borderId="0" xfId="33" applyNumberFormat="1" applyFont="1" applyAlignment="1">
      <alignment/>
    </xf>
    <xf numFmtId="183" fontId="7" fillId="0" borderId="0" xfId="33" applyNumberFormat="1" applyFont="1" applyAlignment="1">
      <alignment/>
    </xf>
    <xf numFmtId="3" fontId="0" fillId="0" borderId="0" xfId="33" applyNumberFormat="1" applyFont="1" applyAlignment="1">
      <alignment/>
    </xf>
    <xf numFmtId="0" fontId="10" fillId="0" borderId="0" xfId="33" applyFont="1" applyAlignment="1">
      <alignment/>
    </xf>
    <xf numFmtId="187" fontId="0" fillId="0" borderId="0" xfId="33" applyNumberFormat="1" applyFont="1" applyAlignment="1">
      <alignment/>
    </xf>
    <xf numFmtId="182" fontId="10" fillId="0" borderId="0" xfId="33" applyNumberFormat="1" applyFont="1" applyBorder="1" applyAlignment="1">
      <alignment/>
    </xf>
    <xf numFmtId="185" fontId="0" fillId="0" borderId="0" xfId="33" applyNumberFormat="1" applyFont="1" applyAlignment="1">
      <alignment/>
    </xf>
    <xf numFmtId="194" fontId="0" fillId="0" borderId="0" xfId="51" applyNumberFormat="1" applyFont="1" applyAlignment="1">
      <alignment/>
    </xf>
    <xf numFmtId="187" fontId="0" fillId="0" borderId="0" xfId="33" applyNumberFormat="1" applyFont="1" applyAlignment="1">
      <alignment/>
    </xf>
    <xf numFmtId="187" fontId="0" fillId="0" borderId="0" xfId="33" applyNumberFormat="1" applyFont="1" applyAlignment="1" applyProtection="1">
      <alignment/>
      <protection/>
    </xf>
    <xf numFmtId="187" fontId="9" fillId="0" borderId="0" xfId="33" applyNumberFormat="1" applyFont="1" applyAlignment="1" applyProtection="1">
      <alignment/>
      <protection/>
    </xf>
    <xf numFmtId="193" fontId="0" fillId="0" borderId="0" xfId="33" applyNumberFormat="1" applyFont="1" applyAlignment="1">
      <alignment/>
    </xf>
    <xf numFmtId="0" fontId="0" fillId="0" borderId="0" xfId="33" applyFont="1" applyAlignment="1">
      <alignment vertical="center"/>
    </xf>
    <xf numFmtId="0" fontId="0" fillId="0" borderId="0" xfId="33" applyFont="1" applyFill="1" applyBorder="1" applyAlignment="1">
      <alignment/>
    </xf>
    <xf numFmtId="187" fontId="0" fillId="0" borderId="0" xfId="33" applyNumberFormat="1" applyFont="1" applyAlignment="1">
      <alignment/>
    </xf>
    <xf numFmtId="184" fontId="9" fillId="0" borderId="0" xfId="33" applyNumberFormat="1" applyFont="1" applyAlignment="1" applyProtection="1">
      <alignment/>
      <protection/>
    </xf>
    <xf numFmtId="187" fontId="4" fillId="0" borderId="0" xfId="33" applyNumberFormat="1" applyFont="1" applyAlignment="1" applyProtection="1">
      <alignment/>
      <protection/>
    </xf>
    <xf numFmtId="196" fontId="0" fillId="0" borderId="0" xfId="33" applyNumberFormat="1" applyFont="1" applyAlignment="1">
      <alignment/>
    </xf>
    <xf numFmtId="199" fontId="0" fillId="0" borderId="0" xfId="33" applyNumberFormat="1" applyFont="1" applyAlignment="1">
      <alignment/>
    </xf>
    <xf numFmtId="1" fontId="10" fillId="0" borderId="0" xfId="33" applyNumberFormat="1" applyFont="1" applyBorder="1" applyAlignment="1">
      <alignment/>
    </xf>
    <xf numFmtId="187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203" fontId="2" fillId="0" borderId="0" xfId="0" applyNumberFormat="1" applyFont="1" applyAlignment="1" applyProtection="1">
      <alignment horizontal="right" vertical="center"/>
      <protection/>
    </xf>
    <xf numFmtId="187" fontId="2" fillId="0" borderId="0" xfId="0" applyNumberFormat="1" applyFont="1" applyBorder="1" applyAlignment="1" applyProtection="1">
      <alignment/>
      <protection/>
    </xf>
    <xf numFmtId="182" fontId="0" fillId="0" borderId="0" xfId="0" applyNumberFormat="1" applyAlignment="1">
      <alignment/>
    </xf>
    <xf numFmtId="187" fontId="7" fillId="0" borderId="0" xfId="33" applyNumberFormat="1" applyFont="1" applyAlignment="1">
      <alignment/>
    </xf>
    <xf numFmtId="188" fontId="0" fillId="0" borderId="0" xfId="0" applyNumberFormat="1" applyAlignment="1">
      <alignment/>
    </xf>
    <xf numFmtId="0" fontId="1" fillId="34" borderId="0" xfId="33" applyFont="1" applyFill="1" applyAlignment="1" applyProtection="1">
      <alignment horizontal="left"/>
      <protection/>
    </xf>
    <xf numFmtId="0" fontId="0" fillId="34" borderId="0" xfId="0" applyFill="1" applyAlignment="1">
      <alignment/>
    </xf>
    <xf numFmtId="0" fontId="4" fillId="34" borderId="0" xfId="33" applyFont="1" applyFill="1" applyAlignment="1" applyProtection="1">
      <alignment horizontal="left"/>
      <protection/>
    </xf>
    <xf numFmtId="0" fontId="0" fillId="34" borderId="0" xfId="33" applyFont="1" applyFill="1" applyAlignment="1" applyProtection="1">
      <alignment horizontal="left"/>
      <protection/>
    </xf>
    <xf numFmtId="0" fontId="0" fillId="34" borderId="10" xfId="33" applyFont="1" applyFill="1" applyBorder="1" applyAlignment="1">
      <alignment/>
    </xf>
    <xf numFmtId="0" fontId="8" fillId="34" borderId="0" xfId="33" applyFont="1" applyFill="1" applyAlignment="1">
      <alignment horizontal="centerContinuous" vertical="center"/>
    </xf>
    <xf numFmtId="0" fontId="0" fillId="34" borderId="0" xfId="33" applyFont="1" applyFill="1" applyAlignment="1">
      <alignment horizontal="centerContinuous" vertical="center"/>
    </xf>
    <xf numFmtId="0" fontId="0" fillId="34" borderId="0" xfId="33" applyFont="1" applyFill="1" applyAlignment="1">
      <alignment horizontal="center" vertical="center"/>
    </xf>
    <xf numFmtId="0" fontId="3" fillId="34" borderId="0" xfId="33" applyFont="1" applyFill="1" applyBorder="1" applyAlignment="1" applyProtection="1">
      <alignment horizontal="centerContinuous" vertical="center"/>
      <protection/>
    </xf>
    <xf numFmtId="0" fontId="0" fillId="34" borderId="0" xfId="33" applyFont="1" applyFill="1" applyAlignment="1" applyProtection="1">
      <alignment horizontal="left"/>
      <protection/>
    </xf>
    <xf numFmtId="188" fontId="0" fillId="34" borderId="0" xfId="33" applyNumberFormat="1" applyFont="1" applyFill="1" applyBorder="1" applyAlignment="1">
      <alignment horizontal="center"/>
    </xf>
    <xf numFmtId="188" fontId="0" fillId="34" borderId="0" xfId="33" applyNumberFormat="1" applyFont="1" applyFill="1" applyBorder="1" applyAlignment="1">
      <alignment/>
    </xf>
    <xf numFmtId="188" fontId="0" fillId="34" borderId="0" xfId="33" applyNumberFormat="1" applyFont="1" applyFill="1" applyAlignment="1">
      <alignment/>
    </xf>
    <xf numFmtId="0" fontId="0" fillId="34" borderId="0" xfId="33" applyFont="1" applyFill="1" applyAlignment="1">
      <alignment/>
    </xf>
    <xf numFmtId="197" fontId="0" fillId="34" borderId="0" xfId="33" applyNumberFormat="1" applyFont="1" applyFill="1" applyBorder="1" applyAlignment="1">
      <alignment horizontal="right"/>
    </xf>
    <xf numFmtId="188" fontId="0" fillId="34" borderId="0" xfId="33" applyNumberFormat="1" applyFont="1" applyFill="1" applyAlignment="1">
      <alignment/>
    </xf>
    <xf numFmtId="186" fontId="0" fillId="34" borderId="0" xfId="33" applyNumberFormat="1" applyFont="1" applyFill="1" applyAlignment="1">
      <alignment/>
    </xf>
    <xf numFmtId="0" fontId="9" fillId="34" borderId="0" xfId="33" applyFont="1" applyFill="1" applyAlignment="1" applyProtection="1">
      <alignment horizontal="left"/>
      <protection/>
    </xf>
    <xf numFmtId="186" fontId="0" fillId="34" borderId="0" xfId="33" applyNumberFormat="1" applyFont="1" applyFill="1" applyAlignment="1">
      <alignment/>
    </xf>
    <xf numFmtId="0" fontId="0" fillId="34" borderId="0" xfId="33" applyFont="1" applyFill="1" applyBorder="1" applyAlignment="1">
      <alignment/>
    </xf>
    <xf numFmtId="0" fontId="3" fillId="34" borderId="0" xfId="33" applyFont="1" applyFill="1" applyBorder="1" applyAlignment="1" applyProtection="1">
      <alignment vertical="center"/>
      <protection/>
    </xf>
    <xf numFmtId="182" fontId="0" fillId="34" borderId="0" xfId="33" applyNumberFormat="1" applyFont="1" applyFill="1" applyBorder="1" applyAlignment="1">
      <alignment/>
    </xf>
    <xf numFmtId="0" fontId="10" fillId="34" borderId="0" xfId="33" applyFont="1" applyFill="1" applyAlignment="1">
      <alignment/>
    </xf>
    <xf numFmtId="182" fontId="10" fillId="34" borderId="0" xfId="33" applyNumberFormat="1" applyFont="1" applyFill="1" applyBorder="1" applyAlignment="1">
      <alignment/>
    </xf>
    <xf numFmtId="3" fontId="0" fillId="34" borderId="0" xfId="33" applyNumberFormat="1" applyFont="1" applyFill="1" applyAlignment="1">
      <alignment/>
    </xf>
    <xf numFmtId="0" fontId="0" fillId="34" borderId="10" xfId="33" applyFont="1" applyFill="1" applyBorder="1" applyAlignment="1">
      <alignment/>
    </xf>
    <xf numFmtId="0" fontId="2" fillId="34" borderId="11" xfId="33" applyFont="1" applyFill="1" applyBorder="1" applyAlignment="1">
      <alignment/>
    </xf>
    <xf numFmtId="0" fontId="5" fillId="34" borderId="0" xfId="33" applyFont="1" applyFill="1" applyAlignment="1">
      <alignment horizontal="centerContinuous"/>
    </xf>
    <xf numFmtId="0" fontId="0" fillId="34" borderId="0" xfId="33" applyFont="1" applyFill="1" applyAlignment="1">
      <alignment horizontal="centerContinuous"/>
    </xf>
    <xf numFmtId="0" fontId="2" fillId="34" borderId="0" xfId="33" applyFont="1" applyFill="1" applyAlignment="1">
      <alignment/>
    </xf>
    <xf numFmtId="187" fontId="0" fillId="34" borderId="0" xfId="33" applyNumberFormat="1" applyFont="1" applyFill="1" applyAlignment="1" applyProtection="1">
      <alignment/>
      <protection/>
    </xf>
    <xf numFmtId="187" fontId="9" fillId="34" borderId="0" xfId="33" applyNumberFormat="1" applyFont="1" applyFill="1" applyAlignment="1" applyProtection="1">
      <alignment/>
      <protection/>
    </xf>
    <xf numFmtId="184" fontId="0" fillId="34" borderId="0" xfId="33" applyNumberFormat="1" applyFont="1" applyFill="1" applyAlignment="1">
      <alignment/>
    </xf>
    <xf numFmtId="184" fontId="9" fillId="34" borderId="0" xfId="33" applyNumberFormat="1" applyFont="1" applyFill="1" applyAlignment="1">
      <alignment/>
    </xf>
    <xf numFmtId="182" fontId="0" fillId="34" borderId="10" xfId="33" applyNumberFormat="1" applyFont="1" applyFill="1" applyBorder="1" applyAlignment="1">
      <alignment/>
    </xf>
    <xf numFmtId="0" fontId="0" fillId="34" borderId="0" xfId="33" applyFont="1" applyFill="1" applyBorder="1" applyAlignment="1">
      <alignment/>
    </xf>
    <xf numFmtId="182" fontId="0" fillId="34" borderId="0" xfId="33" applyNumberFormat="1" applyFont="1" applyFill="1" applyBorder="1" applyAlignment="1">
      <alignment/>
    </xf>
    <xf numFmtId="0" fontId="0" fillId="34" borderId="0" xfId="0" applyFont="1" applyFill="1" applyAlignment="1">
      <alignment/>
    </xf>
    <xf numFmtId="187" fontId="0" fillId="34" borderId="0" xfId="0" applyNumberFormat="1" applyFill="1" applyAlignment="1">
      <alignment/>
    </xf>
    <xf numFmtId="0" fontId="0" fillId="34" borderId="0" xfId="33" applyFont="1" applyFill="1" applyAlignment="1">
      <alignment/>
    </xf>
    <xf numFmtId="0" fontId="9" fillId="34" borderId="0" xfId="33" applyFont="1" applyFill="1" applyAlignment="1" applyProtection="1">
      <alignment horizontal="left"/>
      <protection/>
    </xf>
    <xf numFmtId="3" fontId="0" fillId="34" borderId="0" xfId="33" applyNumberFormat="1" applyFont="1" applyFill="1" applyAlignment="1">
      <alignment horizontal="centerContinuous"/>
    </xf>
    <xf numFmtId="3" fontId="0" fillId="34" borderId="0" xfId="0" applyNumberFormat="1" applyFill="1" applyAlignment="1">
      <alignment/>
    </xf>
    <xf numFmtId="3" fontId="5" fillId="34" borderId="0" xfId="33" applyNumberFormat="1" applyFont="1" applyFill="1" applyAlignment="1">
      <alignment horizontal="centerContinuous"/>
    </xf>
    <xf numFmtId="194" fontId="0" fillId="34" borderId="0" xfId="51" applyNumberFormat="1" applyFont="1" applyFill="1" applyAlignment="1" applyProtection="1">
      <alignment/>
      <protection/>
    </xf>
    <xf numFmtId="0" fontId="0" fillId="34" borderId="0" xfId="33" applyFont="1" applyFill="1" applyAlignment="1" applyProtection="1">
      <alignment horizontal="left"/>
      <protection/>
    </xf>
    <xf numFmtId="188" fontId="2" fillId="0" borderId="0" xfId="33" applyNumberFormat="1" applyFont="1" applyAlignment="1">
      <alignment/>
    </xf>
    <xf numFmtId="185" fontId="0" fillId="0" borderId="0" xfId="33" applyNumberFormat="1" applyFont="1" applyAlignment="1">
      <alignment/>
    </xf>
    <xf numFmtId="1" fontId="0" fillId="34" borderId="0" xfId="33" applyNumberFormat="1" applyFont="1" applyFill="1" applyBorder="1" applyAlignment="1">
      <alignment horizontal="center"/>
    </xf>
    <xf numFmtId="1" fontId="0" fillId="34" borderId="0" xfId="33" applyNumberFormat="1" applyFont="1" applyFill="1" applyBorder="1" applyAlignment="1">
      <alignment/>
    </xf>
    <xf numFmtId="1" fontId="0" fillId="34" borderId="0" xfId="33" applyNumberFormat="1" applyFont="1" applyFill="1" applyAlignment="1">
      <alignment/>
    </xf>
    <xf numFmtId="1" fontId="0" fillId="34" borderId="0" xfId="33" applyNumberFormat="1" applyFont="1" applyFill="1" applyBorder="1" applyAlignment="1">
      <alignment horizontal="right"/>
    </xf>
    <xf numFmtId="1" fontId="0" fillId="34" borderId="0" xfId="33" applyNumberFormat="1" applyFont="1" applyFill="1" applyAlignment="1">
      <alignment/>
    </xf>
    <xf numFmtId="0" fontId="3" fillId="34" borderId="10" xfId="33" applyFont="1" applyFill="1" applyBorder="1" applyAlignment="1" applyProtection="1">
      <alignment horizontal="centerContinuous" vertical="center"/>
      <protection/>
    </xf>
    <xf numFmtId="0" fontId="3" fillId="34" borderId="10" xfId="33" applyFont="1" applyFill="1" applyBorder="1" applyAlignment="1" applyProtection="1">
      <alignment horizontal="center" vertical="center"/>
      <protection/>
    </xf>
    <xf numFmtId="0" fontId="3" fillId="34" borderId="0" xfId="33" applyFont="1" applyFill="1" applyAlignment="1">
      <alignment horizontal="center" vertical="center"/>
    </xf>
    <xf numFmtId="0" fontId="3" fillId="34" borderId="12" xfId="33" applyFont="1" applyFill="1" applyBorder="1" applyAlignment="1" applyProtection="1">
      <alignment horizontal="centerContinuous" vertical="center"/>
      <protection/>
    </xf>
    <xf numFmtId="0" fontId="3" fillId="34" borderId="12" xfId="33" applyFont="1" applyFill="1" applyBorder="1" applyAlignment="1" applyProtection="1">
      <alignment horizontal="center" vertical="center"/>
      <protection/>
    </xf>
    <xf numFmtId="0" fontId="3" fillId="34" borderId="10" xfId="33" applyFont="1" applyFill="1" applyBorder="1" applyAlignment="1">
      <alignment horizontal="center" vertical="center"/>
    </xf>
    <xf numFmtId="189" fontId="0" fillId="0" borderId="0" xfId="66" applyNumberFormat="1" applyFont="1" applyAlignment="1">
      <alignment/>
    </xf>
    <xf numFmtId="194" fontId="0" fillId="0" borderId="0" xfId="0" applyNumberFormat="1" applyAlignment="1">
      <alignment/>
    </xf>
    <xf numFmtId="194" fontId="50" fillId="0" borderId="0" xfId="0" applyNumberFormat="1" applyFont="1" applyAlignment="1">
      <alignment/>
    </xf>
    <xf numFmtId="218" fontId="0" fillId="0" borderId="0" xfId="0" applyNumberFormat="1" applyAlignment="1">
      <alignment/>
    </xf>
    <xf numFmtId="3" fontId="14" fillId="0" borderId="0" xfId="64" applyNumberFormat="1" applyFont="1" applyFill="1" applyBorder="1">
      <alignment/>
      <protection/>
    </xf>
    <xf numFmtId="219" fontId="51" fillId="0" borderId="0" xfId="63" applyNumberFormat="1" applyFont="1">
      <alignment/>
      <protection/>
    </xf>
    <xf numFmtId="0" fontId="3" fillId="34" borderId="11" xfId="33" applyFont="1" applyFill="1" applyBorder="1" applyAlignment="1">
      <alignment horizontal="center" vertical="center"/>
    </xf>
    <xf numFmtId="0" fontId="3" fillId="34" borderId="10" xfId="33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 2" xfId="34"/>
    <cellStyle name="ANCLAS,REZONES Y SUS PARTES,DE FUNDICION,DE HIERRO O DE ACERO 3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0" xfId="53"/>
    <cellStyle name="Currency" xfId="54"/>
    <cellStyle name="Currency [0]" xfId="55"/>
    <cellStyle name="Neutral" xfId="56"/>
    <cellStyle name="Normal 11" xfId="57"/>
    <cellStyle name="Normal 15" xfId="58"/>
    <cellStyle name="Normal 16" xfId="59"/>
    <cellStyle name="Normal 2" xfId="60"/>
    <cellStyle name="Normal 3" xfId="61"/>
    <cellStyle name="Normal 4" xfId="62"/>
    <cellStyle name="Normal 9" xfId="63"/>
    <cellStyle name="Normal_APENDICE ESTADÍSTICO Ene99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dxfs count="1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name val="Cambria"/>
        <color auto="1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tabSelected="1"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Q13" sqref="Q13"/>
    </sheetView>
  </sheetViews>
  <sheetFormatPr defaultColWidth="11.421875" defaultRowHeight="12.75"/>
  <cols>
    <col min="1" max="1" width="10.00390625" style="0" customWidth="1"/>
    <col min="2" max="11" width="8.57421875" style="0" customWidth="1"/>
    <col min="12" max="12" width="8.8515625" style="0" customWidth="1"/>
  </cols>
  <sheetData>
    <row r="1" spans="1:12" ht="12.75">
      <c r="A1" s="45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5" t="str">
        <f>CONCATENATE(IF(B25&gt;0,"ARGENTINA, ",""),IF(C25&gt;0,"BOLIVIA, ",""),IF(D25&gt;0,"BRASIL, ",""),IF(E25&gt;0,"CHILE, ",""),IF(F25&gt;0,"COLOMBIA, ",""),IF(G25&gt;0,"ECUADOR, ",""),IF(H25&gt;0,"MÉXICO, ",""),IF(I25&gt;0,"PARAGUAY, ",""),IF(J25&gt;0,"PERÚ Y ",""),IF(K25&gt;0,"URUGUAY",""))</f>
        <v>ARGENTINA, BOLIVIA, BRASIL, CHILE, COLOMBIA, ECUADOR, MÉXICO, PARAGUAY, PERÚ Y URUGUAY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6" t="s">
        <v>71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6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7.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thickBot="1">
      <c r="A7" s="108" t="s">
        <v>0</v>
      </c>
      <c r="B7" s="96" t="s">
        <v>25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" customHeight="1" thickBot="1">
      <c r="A8" s="109"/>
      <c r="B8" s="96" t="s">
        <v>30</v>
      </c>
      <c r="C8" s="96" t="s">
        <v>31</v>
      </c>
      <c r="D8" s="96" t="s">
        <v>32</v>
      </c>
      <c r="E8" s="97" t="s">
        <v>33</v>
      </c>
      <c r="F8" s="96" t="s">
        <v>40</v>
      </c>
      <c r="G8" s="96" t="s">
        <v>34</v>
      </c>
      <c r="H8" s="96" t="s">
        <v>35</v>
      </c>
      <c r="I8" s="96" t="s">
        <v>41</v>
      </c>
      <c r="J8" s="96" t="s">
        <v>37</v>
      </c>
      <c r="K8" s="96" t="s">
        <v>38</v>
      </c>
      <c r="L8" s="96" t="s">
        <v>18</v>
      </c>
    </row>
    <row r="9" spans="1:12" ht="9" customHeight="1">
      <c r="A9" s="6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70"/>
      <c r="B10" s="70" t="str">
        <f>CONCATENATE(LEFT(A4,LEN(A4)-9),RIGHT(A4,4))</f>
        <v>Enero-junio 2016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9" customHeight="1">
      <c r="A11" s="7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23" s="8" customFormat="1" ht="14.25">
      <c r="A12" s="52" t="s">
        <v>1</v>
      </c>
      <c r="B12" s="87"/>
      <c r="C12" s="87">
        <v>410.73556588</v>
      </c>
      <c r="D12" s="87">
        <v>6529.561738</v>
      </c>
      <c r="E12" s="87">
        <v>358.78951946999956</v>
      </c>
      <c r="F12" s="87">
        <v>61.215017</v>
      </c>
      <c r="G12" s="87">
        <v>92.862773952</v>
      </c>
      <c r="H12" s="87">
        <v>709.427</v>
      </c>
      <c r="I12" s="87">
        <v>610.9703436943955</v>
      </c>
      <c r="J12" s="87">
        <v>55.084877</v>
      </c>
      <c r="K12" s="87">
        <v>238.58276</v>
      </c>
      <c r="L12" s="87">
        <f>SUM(B12:K12)</f>
        <v>9067.229594996394</v>
      </c>
      <c r="N12" s="22"/>
      <c r="O12" s="23"/>
      <c r="P12" s="34"/>
      <c r="Q12" s="38"/>
      <c r="R12" s="23"/>
      <c r="S12" s="38"/>
      <c r="T12" s="38"/>
      <c r="U12" s="38"/>
      <c r="V12" s="38"/>
      <c r="W12" s="23"/>
    </row>
    <row r="13" spans="1:23" s="8" customFormat="1" ht="14.25">
      <c r="A13" s="52" t="s">
        <v>2</v>
      </c>
      <c r="B13" s="87">
        <v>260.33784351</v>
      </c>
      <c r="C13" s="87"/>
      <c r="D13" s="87">
        <v>702.376109</v>
      </c>
      <c r="E13" s="87">
        <v>197.65911871999973</v>
      </c>
      <c r="F13" s="87">
        <v>63.400078</v>
      </c>
      <c r="G13" s="87">
        <v>14.955387769</v>
      </c>
      <c r="H13" s="87">
        <v>66.435</v>
      </c>
      <c r="I13" s="87">
        <v>24.861894</v>
      </c>
      <c r="J13" s="87">
        <v>260.771506</v>
      </c>
      <c r="K13" s="87">
        <v>20.149386999999997</v>
      </c>
      <c r="L13" s="87">
        <f aca="true" t="shared" si="0" ref="L13:L24">SUM(B13:K13)</f>
        <v>1610.9463239989996</v>
      </c>
      <c r="N13" s="22"/>
      <c r="O13" s="23"/>
      <c r="P13" s="34"/>
      <c r="Q13" s="38"/>
      <c r="R13" s="23"/>
      <c r="S13" s="38"/>
      <c r="T13" s="38"/>
      <c r="U13" s="38"/>
      <c r="V13" s="38"/>
      <c r="W13" s="23"/>
    </row>
    <row r="14" spans="1:23" s="8" customFormat="1" ht="14.25">
      <c r="A14" s="52" t="s">
        <v>3</v>
      </c>
      <c r="B14" s="87">
        <v>4250.24111035</v>
      </c>
      <c r="C14" s="87">
        <v>719.55183085</v>
      </c>
      <c r="D14" s="87"/>
      <c r="E14" s="87">
        <v>1410.1938693199984</v>
      </c>
      <c r="F14" s="87">
        <v>386.74905</v>
      </c>
      <c r="G14" s="87">
        <v>52.398919692</v>
      </c>
      <c r="H14" s="87">
        <v>1318.64</v>
      </c>
      <c r="I14" s="87">
        <v>1363.1194675338495</v>
      </c>
      <c r="J14" s="87">
        <v>623.999108</v>
      </c>
      <c r="K14" s="87">
        <v>518.281298</v>
      </c>
      <c r="L14" s="87">
        <f t="shared" si="0"/>
        <v>10643.174653745848</v>
      </c>
      <c r="N14" s="22"/>
      <c r="O14" s="23"/>
      <c r="P14" s="23"/>
      <c r="Q14" s="38"/>
      <c r="R14" s="23"/>
      <c r="S14" s="38"/>
      <c r="T14" s="38"/>
      <c r="U14" s="38"/>
      <c r="V14" s="38"/>
      <c r="W14" s="23"/>
    </row>
    <row r="15" spans="1:23" s="8" customFormat="1" ht="14.25">
      <c r="A15" s="52" t="s">
        <v>4</v>
      </c>
      <c r="B15" s="87">
        <v>1060.3002588900001</v>
      </c>
      <c r="C15" s="87">
        <v>36.4135422</v>
      </c>
      <c r="D15" s="87">
        <v>1878.017963</v>
      </c>
      <c r="E15" s="87"/>
      <c r="F15" s="87">
        <v>325.08178499999997</v>
      </c>
      <c r="G15" s="87">
        <v>501.390921801</v>
      </c>
      <c r="H15" s="87">
        <v>828.714</v>
      </c>
      <c r="I15" s="87">
        <v>226.47023748152452</v>
      </c>
      <c r="J15" s="87">
        <v>477.28193</v>
      </c>
      <c r="K15" s="87">
        <v>45.265133</v>
      </c>
      <c r="L15" s="87">
        <f t="shared" si="0"/>
        <v>5378.935771372524</v>
      </c>
      <c r="N15" s="22"/>
      <c r="O15" s="23"/>
      <c r="P15" s="34"/>
      <c r="Q15" s="23"/>
      <c r="R15" s="23"/>
      <c r="S15" s="38"/>
      <c r="T15" s="38"/>
      <c r="U15" s="38"/>
      <c r="V15" s="38"/>
      <c r="W15" s="23"/>
    </row>
    <row r="16" spans="1:23" s="8" customFormat="1" ht="14.25">
      <c r="A16" s="56" t="s">
        <v>5</v>
      </c>
      <c r="B16" s="87">
        <v>216.90258951</v>
      </c>
      <c r="C16" s="87">
        <v>291.48233066</v>
      </c>
      <c r="D16" s="87">
        <v>1106.247519</v>
      </c>
      <c r="E16" s="87">
        <v>385.68093845000016</v>
      </c>
      <c r="F16" s="87"/>
      <c r="G16" s="87">
        <v>395.681913766</v>
      </c>
      <c r="H16" s="87">
        <v>1542.01</v>
      </c>
      <c r="I16" s="87">
        <v>14.252980616867482</v>
      </c>
      <c r="J16" s="87">
        <v>330.35331099999996</v>
      </c>
      <c r="K16" s="87">
        <v>37.591766</v>
      </c>
      <c r="L16" s="87">
        <f t="shared" si="0"/>
        <v>4320.203349002867</v>
      </c>
      <c r="N16" s="22"/>
      <c r="O16" s="23"/>
      <c r="P16" s="34"/>
      <c r="Q16" s="38"/>
      <c r="R16" s="23"/>
      <c r="S16" s="38"/>
      <c r="T16" s="38"/>
      <c r="U16" s="38"/>
      <c r="V16" s="38"/>
      <c r="W16" s="23"/>
    </row>
    <row r="17" spans="1:23" s="8" customFormat="1" ht="14.25">
      <c r="A17" s="52" t="s">
        <v>7</v>
      </c>
      <c r="B17" s="87">
        <v>161.85135452999998</v>
      </c>
      <c r="C17" s="87">
        <v>0.14486219</v>
      </c>
      <c r="D17" s="87">
        <v>165.51882</v>
      </c>
      <c r="E17" s="87">
        <v>20.97872266</v>
      </c>
      <c r="F17" s="87">
        <v>15.47024</v>
      </c>
      <c r="G17" s="87">
        <v>7.051</v>
      </c>
      <c r="H17" s="87">
        <v>149.707</v>
      </c>
      <c r="I17" s="87">
        <v>0.14449199999999998</v>
      </c>
      <c r="J17" s="87">
        <v>5.211499</v>
      </c>
      <c r="K17" s="87">
        <v>12.566421</v>
      </c>
      <c r="L17" s="87">
        <f t="shared" si="0"/>
        <v>538.64441138</v>
      </c>
      <c r="N17" s="22"/>
      <c r="O17" s="23"/>
      <c r="P17" s="34"/>
      <c r="Q17" s="38"/>
      <c r="R17" s="23"/>
      <c r="S17" s="38"/>
      <c r="T17" s="38"/>
      <c r="U17" s="38"/>
      <c r="V17" s="38"/>
      <c r="W17" s="23"/>
    </row>
    <row r="18" spans="1:23" s="8" customFormat="1" ht="14.25">
      <c r="A18" s="52" t="s">
        <v>16</v>
      </c>
      <c r="B18" s="87">
        <v>81.31109302</v>
      </c>
      <c r="C18" s="87">
        <v>28.37707683</v>
      </c>
      <c r="D18" s="87">
        <v>289.748784</v>
      </c>
      <c r="E18" s="87">
        <v>206.359</v>
      </c>
      <c r="F18" s="87">
        <v>501.538716</v>
      </c>
      <c r="G18" s="87"/>
      <c r="H18" s="87">
        <v>205.441</v>
      </c>
      <c r="I18" s="87">
        <v>5.60276542230019</v>
      </c>
      <c r="J18" s="87">
        <v>297.12807699999996</v>
      </c>
      <c r="K18" s="87">
        <v>4.0412609999999995</v>
      </c>
      <c r="L18" s="87">
        <f t="shared" si="0"/>
        <v>1619.5477732723</v>
      </c>
      <c r="N18" s="22"/>
      <c r="O18" s="23"/>
      <c r="P18" s="34"/>
      <c r="Q18" s="38"/>
      <c r="R18" s="23"/>
      <c r="S18" s="23"/>
      <c r="T18" s="38"/>
      <c r="U18" s="38"/>
      <c r="V18" s="38"/>
      <c r="W18" s="23"/>
    </row>
    <row r="19" spans="1:23" s="8" customFormat="1" ht="14.25">
      <c r="A19" s="52" t="s">
        <v>8</v>
      </c>
      <c r="B19" s="87">
        <v>333.0986806</v>
      </c>
      <c r="C19" s="87">
        <v>11.8987403</v>
      </c>
      <c r="D19" s="87">
        <v>1844.115794</v>
      </c>
      <c r="E19" s="87">
        <v>632.0223153999999</v>
      </c>
      <c r="F19" s="87">
        <v>453.948198</v>
      </c>
      <c r="G19" s="87">
        <v>88.237114366</v>
      </c>
      <c r="H19" s="87"/>
      <c r="I19" s="87">
        <v>74.26989939247335</v>
      </c>
      <c r="J19" s="87">
        <v>206.224657</v>
      </c>
      <c r="K19" s="87">
        <v>85.352368</v>
      </c>
      <c r="L19" s="87">
        <f t="shared" si="0"/>
        <v>3729.167767058473</v>
      </c>
      <c r="N19" s="22"/>
      <c r="O19" s="23"/>
      <c r="P19" s="34"/>
      <c r="Q19" s="38"/>
      <c r="R19" s="23"/>
      <c r="S19" s="38"/>
      <c r="T19" s="23"/>
      <c r="U19" s="38"/>
      <c r="V19" s="38"/>
      <c r="W19" s="23"/>
    </row>
    <row r="20" spans="1:23" s="8" customFormat="1" ht="14.25">
      <c r="A20" s="88" t="s">
        <v>64</v>
      </c>
      <c r="B20" s="87">
        <v>39.455090670000004</v>
      </c>
      <c r="C20" s="87">
        <v>3.44409855</v>
      </c>
      <c r="D20" s="87">
        <v>137.601948</v>
      </c>
      <c r="E20" s="87">
        <v>68.68610304999999</v>
      </c>
      <c r="F20" s="87">
        <v>674.688757</v>
      </c>
      <c r="G20" s="87">
        <v>341.154200345</v>
      </c>
      <c r="H20" s="87">
        <v>448.225</v>
      </c>
      <c r="I20" s="87">
        <v>0.593773</v>
      </c>
      <c r="J20" s="87">
        <v>172.340365</v>
      </c>
      <c r="K20" s="87">
        <v>4.3135900000000005</v>
      </c>
      <c r="L20" s="87">
        <f t="shared" si="0"/>
        <v>1890.5029256149999</v>
      </c>
      <c r="N20" s="22"/>
      <c r="O20" s="23"/>
      <c r="P20" s="34"/>
      <c r="Q20" s="38"/>
      <c r="R20" s="23"/>
      <c r="S20" s="38"/>
      <c r="T20" s="23"/>
      <c r="U20" s="38"/>
      <c r="V20" s="38"/>
      <c r="W20" s="23"/>
    </row>
    <row r="21" spans="1:23" s="8" customFormat="1" ht="14.25">
      <c r="A21" s="52" t="s">
        <v>9</v>
      </c>
      <c r="B21" s="87">
        <v>414.67180708000006</v>
      </c>
      <c r="C21" s="87">
        <v>17.9257111</v>
      </c>
      <c r="D21" s="87">
        <v>953.620607</v>
      </c>
      <c r="E21" s="87">
        <v>60.74097746000001</v>
      </c>
      <c r="F21" s="87">
        <v>12.655569</v>
      </c>
      <c r="G21" s="87">
        <v>1.729</v>
      </c>
      <c r="H21" s="87">
        <v>40.163</v>
      </c>
      <c r="I21" s="87"/>
      <c r="J21" s="87">
        <v>4.6325460000000005</v>
      </c>
      <c r="K21" s="87">
        <v>60.403521</v>
      </c>
      <c r="L21" s="87">
        <f t="shared" si="0"/>
        <v>1566.5427386400002</v>
      </c>
      <c r="N21" s="22"/>
      <c r="O21" s="23"/>
      <c r="P21" s="34"/>
      <c r="Q21" s="38"/>
      <c r="R21" s="23"/>
      <c r="S21" s="38"/>
      <c r="T21" s="38"/>
      <c r="U21" s="23"/>
      <c r="V21" s="38"/>
      <c r="W21" s="23"/>
    </row>
    <row r="22" spans="1:23" s="8" customFormat="1" ht="14.25">
      <c r="A22" s="52" t="s">
        <v>10</v>
      </c>
      <c r="B22" s="87">
        <v>308.52354572</v>
      </c>
      <c r="C22" s="87">
        <v>148.90019125999999</v>
      </c>
      <c r="D22" s="87">
        <v>901.246679</v>
      </c>
      <c r="E22" s="87">
        <v>693.4932246600006</v>
      </c>
      <c r="F22" s="87">
        <v>484.504294</v>
      </c>
      <c r="G22" s="87">
        <v>414.80658981</v>
      </c>
      <c r="H22" s="87">
        <v>710.734</v>
      </c>
      <c r="I22" s="87">
        <v>45.7747188883739</v>
      </c>
      <c r="J22" s="87"/>
      <c r="K22" s="87">
        <v>48.224470000000004</v>
      </c>
      <c r="L22" s="87">
        <f t="shared" si="0"/>
        <v>3756.207713338374</v>
      </c>
      <c r="N22" s="22"/>
      <c r="O22" s="23"/>
      <c r="P22" s="34"/>
      <c r="Q22" s="38"/>
      <c r="R22" s="23"/>
      <c r="S22" s="38"/>
      <c r="T22" s="38"/>
      <c r="U22" s="23"/>
      <c r="V22" s="23"/>
      <c r="W22" s="23"/>
    </row>
    <row r="23" spans="1:23" s="8" customFormat="1" ht="14.25">
      <c r="A23" s="52" t="s">
        <v>11</v>
      </c>
      <c r="B23" s="87">
        <v>511.94406886</v>
      </c>
      <c r="C23" s="87">
        <v>10.14429785</v>
      </c>
      <c r="D23" s="87">
        <v>1123.9005300000001</v>
      </c>
      <c r="E23" s="87">
        <v>64.37784376000012</v>
      </c>
      <c r="F23" s="87">
        <v>8.862272</v>
      </c>
      <c r="G23" s="87">
        <v>8.426</v>
      </c>
      <c r="H23" s="87">
        <v>69.477</v>
      </c>
      <c r="I23" s="87">
        <v>328.2310390622834</v>
      </c>
      <c r="J23" s="87">
        <v>17.378908</v>
      </c>
      <c r="K23" s="87"/>
      <c r="L23" s="87">
        <f t="shared" si="0"/>
        <v>2142.741959532284</v>
      </c>
      <c r="N23" s="22"/>
      <c r="O23" s="23"/>
      <c r="P23" s="34"/>
      <c r="Q23" s="38"/>
      <c r="R23" s="23"/>
      <c r="S23" s="38"/>
      <c r="T23" s="38"/>
      <c r="U23" s="23"/>
      <c r="V23" s="38"/>
      <c r="W23" s="23"/>
    </row>
    <row r="24" spans="1:23" s="8" customFormat="1" ht="14.25">
      <c r="A24" s="52" t="s">
        <v>12</v>
      </c>
      <c r="B24" s="87">
        <v>389.91812457</v>
      </c>
      <c r="C24" s="87">
        <v>1.64703664</v>
      </c>
      <c r="D24" s="87">
        <v>528.2992340000001</v>
      </c>
      <c r="E24" s="87">
        <v>83.16538949000002</v>
      </c>
      <c r="F24" s="87">
        <v>408.375774</v>
      </c>
      <c r="G24" s="87">
        <v>72.22392073699999</v>
      </c>
      <c r="H24" s="87">
        <v>340.464</v>
      </c>
      <c r="I24" s="87">
        <v>9.315078437999999</v>
      </c>
      <c r="J24" s="87">
        <v>33.303334</v>
      </c>
      <c r="K24" s="87">
        <v>34.405905</v>
      </c>
      <c r="L24" s="87">
        <f t="shared" si="0"/>
        <v>1901.1177968750003</v>
      </c>
      <c r="M24" s="22"/>
      <c r="N24" s="22"/>
      <c r="O24" s="23"/>
      <c r="P24" s="39"/>
      <c r="Q24" s="38"/>
      <c r="R24" s="23"/>
      <c r="S24" s="38"/>
      <c r="T24" s="38"/>
      <c r="U24" s="23"/>
      <c r="V24" s="38"/>
      <c r="W24" s="23"/>
    </row>
    <row r="25" spans="1:14" s="10" customFormat="1" ht="15" customHeight="1">
      <c r="A25" s="60" t="s">
        <v>29</v>
      </c>
      <c r="B25" s="74">
        <f aca="true" t="shared" si="1" ref="B25:K25">SUM(B12:B24)</f>
        <v>8028.55556731</v>
      </c>
      <c r="C25" s="74">
        <f t="shared" si="1"/>
        <v>1680.6652843099996</v>
      </c>
      <c r="D25" s="74">
        <f t="shared" si="1"/>
        <v>16160.255724999999</v>
      </c>
      <c r="E25" s="74">
        <f t="shared" si="1"/>
        <v>4182.147022439999</v>
      </c>
      <c r="F25" s="74">
        <f t="shared" si="1"/>
        <v>3396.4897499999997</v>
      </c>
      <c r="G25" s="74">
        <f t="shared" si="1"/>
        <v>1990.9177422379996</v>
      </c>
      <c r="H25" s="74">
        <f t="shared" si="1"/>
        <v>6429.437000000001</v>
      </c>
      <c r="I25" s="74">
        <f t="shared" si="1"/>
        <v>2703.606689530068</v>
      </c>
      <c r="J25" s="74">
        <f t="shared" si="1"/>
        <v>2483.710118</v>
      </c>
      <c r="K25" s="74">
        <f t="shared" si="1"/>
        <v>1109.1778800000002</v>
      </c>
      <c r="L25" s="74">
        <f>SUM(B25:K25)</f>
        <v>48164.96277882807</v>
      </c>
      <c r="M25" s="28"/>
      <c r="N25" s="28"/>
    </row>
    <row r="26" spans="1:12" ht="12.75">
      <c r="A26" s="4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5">
      <c r="A27" s="70"/>
      <c r="B27" s="70" t="str">
        <f>LEFT(A4,LEN(A4)-5)</f>
        <v>Enero-junio 2015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</row>
    <row r="28" spans="1:12" ht="9" customHeight="1">
      <c r="A28" s="72"/>
      <c r="B28" s="44"/>
      <c r="C28" s="44"/>
      <c r="D28" s="71"/>
      <c r="E28" s="71"/>
      <c r="F28" s="71"/>
      <c r="G28" s="71"/>
      <c r="H28" s="71"/>
      <c r="I28" s="71"/>
      <c r="J28" s="71"/>
      <c r="K28" s="71"/>
      <c r="L28" s="44"/>
    </row>
    <row r="29" spans="1:23" ht="14.25" customHeight="1">
      <c r="A29" s="52" t="s">
        <v>1</v>
      </c>
      <c r="B29" s="87"/>
      <c r="C29" s="87">
        <v>872.2778691100001</v>
      </c>
      <c r="D29" s="87">
        <v>6478.166635</v>
      </c>
      <c r="E29" s="87">
        <v>432.69041099999964</v>
      </c>
      <c r="F29" s="87">
        <v>78.907104</v>
      </c>
      <c r="G29" s="87">
        <v>98.992512107</v>
      </c>
      <c r="H29" s="87">
        <v>803.269</v>
      </c>
      <c r="I29" s="87">
        <v>283.9395594017068</v>
      </c>
      <c r="J29" s="87">
        <v>59.007123</v>
      </c>
      <c r="K29" s="87">
        <v>202.073384</v>
      </c>
      <c r="L29" s="87">
        <f>SUM(B29:K29)</f>
        <v>9309.323597618704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4.25" customHeight="1">
      <c r="A30" s="52" t="s">
        <v>2</v>
      </c>
      <c r="B30" s="87">
        <v>307.19338167</v>
      </c>
      <c r="C30" s="87"/>
      <c r="D30" s="87">
        <v>728.3851559999999</v>
      </c>
      <c r="E30" s="87">
        <v>212.06540276999968</v>
      </c>
      <c r="F30" s="87">
        <v>71.999291</v>
      </c>
      <c r="G30" s="87">
        <v>18.14837089</v>
      </c>
      <c r="H30" s="87">
        <v>87.495</v>
      </c>
      <c r="I30" s="87">
        <v>35.870054217558895</v>
      </c>
      <c r="J30" s="87">
        <v>288.297389</v>
      </c>
      <c r="K30" s="87">
        <v>18.005309</v>
      </c>
      <c r="L30" s="87">
        <f aca="true" t="shared" si="2" ref="L30:L42">SUM(B30:K30)</f>
        <v>1767.4593545475586</v>
      </c>
      <c r="M30" s="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4.25" customHeight="1">
      <c r="A31" s="52" t="s">
        <v>3</v>
      </c>
      <c r="B31" s="87">
        <v>5358.536877310002</v>
      </c>
      <c r="C31" s="87">
        <v>1349.61917702</v>
      </c>
      <c r="D31" s="87"/>
      <c r="E31" s="87">
        <v>1577.2526392000038</v>
      </c>
      <c r="F31" s="87">
        <v>622.055863</v>
      </c>
      <c r="G31" s="87">
        <v>64.229837358</v>
      </c>
      <c r="H31" s="87">
        <v>2254.26</v>
      </c>
      <c r="I31" s="87">
        <v>1353.5334386057361</v>
      </c>
      <c r="J31" s="87">
        <v>587.063539</v>
      </c>
      <c r="K31" s="87">
        <v>589.683984</v>
      </c>
      <c r="L31" s="87">
        <f t="shared" si="2"/>
        <v>13756.235355493742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4.25" customHeight="1">
      <c r="A32" s="52" t="s">
        <v>4</v>
      </c>
      <c r="B32" s="87">
        <v>1272.3930260099999</v>
      </c>
      <c r="C32" s="87">
        <v>45.801655610000005</v>
      </c>
      <c r="D32" s="87">
        <v>1911.964021</v>
      </c>
      <c r="E32" s="87"/>
      <c r="F32" s="87">
        <v>382.01337199999995</v>
      </c>
      <c r="G32" s="87">
        <v>572.995994743</v>
      </c>
      <c r="H32" s="87">
        <v>862.563</v>
      </c>
      <c r="I32" s="87">
        <v>239.94587153149197</v>
      </c>
      <c r="J32" s="87">
        <v>489.403701</v>
      </c>
      <c r="K32" s="87">
        <v>58.740328999999996</v>
      </c>
      <c r="L32" s="87">
        <f t="shared" si="2"/>
        <v>5835.820970894492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4.25" customHeight="1">
      <c r="A33" s="56" t="s">
        <v>5</v>
      </c>
      <c r="B33" s="87">
        <v>219.85117338</v>
      </c>
      <c r="C33" s="87">
        <v>246.02462647</v>
      </c>
      <c r="D33" s="87">
        <v>1064.0693840000001</v>
      </c>
      <c r="E33" s="87">
        <v>454.30433181000006</v>
      </c>
      <c r="F33" s="87"/>
      <c r="G33" s="87">
        <v>418.889558898</v>
      </c>
      <c r="H33" s="87">
        <v>1759.998</v>
      </c>
      <c r="I33" s="87">
        <v>1.605583</v>
      </c>
      <c r="J33" s="87">
        <v>469.123994</v>
      </c>
      <c r="K33" s="87">
        <v>12.048866</v>
      </c>
      <c r="L33" s="87">
        <f t="shared" si="2"/>
        <v>4645.915517558</v>
      </c>
      <c r="M33" s="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1:23" ht="14.25" customHeight="1">
      <c r="A34" s="52" t="s">
        <v>7</v>
      </c>
      <c r="B34" s="87">
        <v>163.72311167</v>
      </c>
      <c r="C34" s="87">
        <v>0.21267293</v>
      </c>
      <c r="D34" s="87">
        <v>203.339767</v>
      </c>
      <c r="E34" s="87">
        <v>25.735728560000016</v>
      </c>
      <c r="F34" s="87">
        <v>21.596848</v>
      </c>
      <c r="G34" s="87">
        <v>9.844</v>
      </c>
      <c r="H34" s="87">
        <v>185.635</v>
      </c>
      <c r="I34" s="87">
        <v>0.479417</v>
      </c>
      <c r="J34" s="87">
        <v>6.961888</v>
      </c>
      <c r="K34" s="87">
        <v>16.59659</v>
      </c>
      <c r="L34" s="87">
        <f t="shared" si="2"/>
        <v>634.1250231600001</v>
      </c>
      <c r="M34" s="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4.25" customHeight="1">
      <c r="A35" s="52" t="s">
        <v>16</v>
      </c>
      <c r="B35" s="87">
        <v>106.08942500000002</v>
      </c>
      <c r="C35" s="87">
        <v>57.310212</v>
      </c>
      <c r="D35" s="87">
        <v>337.83511</v>
      </c>
      <c r="E35" s="87">
        <v>250.1458406999999</v>
      </c>
      <c r="F35" s="87">
        <v>781.219612</v>
      </c>
      <c r="G35" s="87"/>
      <c r="H35" s="87">
        <v>312.654</v>
      </c>
      <c r="I35" s="87">
        <v>33.75759998899006</v>
      </c>
      <c r="J35" s="87">
        <v>373.544271</v>
      </c>
      <c r="K35" s="87">
        <v>6.74913</v>
      </c>
      <c r="L35" s="87">
        <f t="shared" si="2"/>
        <v>2259.30520068899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4.25" customHeight="1">
      <c r="A36" s="52" t="s">
        <v>8</v>
      </c>
      <c r="B36" s="87">
        <v>402.58035397000003</v>
      </c>
      <c r="C36" s="87">
        <v>15.01458738</v>
      </c>
      <c r="D36" s="87">
        <v>1664.775263</v>
      </c>
      <c r="E36" s="87">
        <v>672.2276560600004</v>
      </c>
      <c r="F36" s="87">
        <v>471.586714</v>
      </c>
      <c r="G36" s="87">
        <v>70.419447873</v>
      </c>
      <c r="H36" s="87"/>
      <c r="I36" s="87">
        <v>93.19607747264392</v>
      </c>
      <c r="J36" s="87">
        <v>287.60215700000003</v>
      </c>
      <c r="K36" s="87">
        <v>114.905067</v>
      </c>
      <c r="L36" s="87">
        <f t="shared" si="2"/>
        <v>3792.307323755645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4.25" customHeight="1">
      <c r="A37" s="88" t="s">
        <v>64</v>
      </c>
      <c r="B37" s="87">
        <v>41.30067329</v>
      </c>
      <c r="C37" s="87">
        <v>2.99992408</v>
      </c>
      <c r="D37" s="87">
        <v>133.586193</v>
      </c>
      <c r="E37" s="87">
        <v>99.76462631000004</v>
      </c>
      <c r="F37" s="87">
        <v>1654.068939</v>
      </c>
      <c r="G37" s="87">
        <v>195.40075241</v>
      </c>
      <c r="H37" s="87">
        <v>508.406</v>
      </c>
      <c r="I37" s="87">
        <v>3.163844</v>
      </c>
      <c r="J37" s="87">
        <v>217.138904</v>
      </c>
      <c r="K37" s="87">
        <v>2.832696</v>
      </c>
      <c r="L37" s="87">
        <f t="shared" si="2"/>
        <v>2858.66255209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4.25" customHeight="1">
      <c r="A38" s="52" t="s">
        <v>9</v>
      </c>
      <c r="B38" s="87">
        <v>538.5108592400001</v>
      </c>
      <c r="C38" s="87">
        <v>15.03117411</v>
      </c>
      <c r="D38" s="87">
        <v>1204.323248</v>
      </c>
      <c r="E38" s="87">
        <v>78.19349720000004</v>
      </c>
      <c r="F38" s="87">
        <v>10.062467</v>
      </c>
      <c r="G38" s="87">
        <v>2.079</v>
      </c>
      <c r="H38" s="87">
        <v>54.553</v>
      </c>
      <c r="I38" s="87"/>
      <c r="J38" s="87">
        <v>4.609505</v>
      </c>
      <c r="K38" s="87">
        <v>58.265873</v>
      </c>
      <c r="L38" s="87">
        <f t="shared" si="2"/>
        <v>1965.62862355</v>
      </c>
      <c r="M38" s="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1:23" ht="14.25" customHeight="1">
      <c r="A39" s="52" t="s">
        <v>10</v>
      </c>
      <c r="B39" s="87">
        <v>322.40614968000006</v>
      </c>
      <c r="C39" s="87">
        <v>142.59559877</v>
      </c>
      <c r="D39" s="87">
        <v>803.115411</v>
      </c>
      <c r="E39" s="87">
        <v>699.5332219000004</v>
      </c>
      <c r="F39" s="87">
        <v>609.8633980000001</v>
      </c>
      <c r="G39" s="87">
        <v>489.865336804</v>
      </c>
      <c r="H39" s="87">
        <v>821.603</v>
      </c>
      <c r="I39" s="87">
        <v>106.06399885927621</v>
      </c>
      <c r="J39" s="87"/>
      <c r="K39" s="87">
        <v>59.353889</v>
      </c>
      <c r="L39" s="87">
        <f t="shared" si="2"/>
        <v>4054.400004013277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1:23" ht="14.25" customHeight="1">
      <c r="A40" s="52" t="s">
        <v>11</v>
      </c>
      <c r="B40" s="87">
        <v>664.22788078</v>
      </c>
      <c r="C40" s="87">
        <v>5.6178722</v>
      </c>
      <c r="D40" s="87">
        <v>1352.772797</v>
      </c>
      <c r="E40" s="87">
        <v>69.92478058999997</v>
      </c>
      <c r="F40" s="87">
        <v>15.807393</v>
      </c>
      <c r="G40" s="87">
        <v>9.022</v>
      </c>
      <c r="H40" s="87">
        <v>117.46</v>
      </c>
      <c r="I40" s="87">
        <v>72.96223138705908</v>
      </c>
      <c r="J40" s="87">
        <v>18.086467</v>
      </c>
      <c r="K40" s="87"/>
      <c r="L40" s="87">
        <f t="shared" si="2"/>
        <v>2325.881421957059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3" ht="14.25" customHeight="1">
      <c r="A41" s="52" t="s">
        <v>12</v>
      </c>
      <c r="B41" s="87">
        <v>521.15466487</v>
      </c>
      <c r="C41" s="87">
        <v>45.57259308</v>
      </c>
      <c r="D41" s="87">
        <v>1411.5235989999999</v>
      </c>
      <c r="E41" s="87">
        <v>149.88376879999987</v>
      </c>
      <c r="F41" s="87">
        <v>631.730159</v>
      </c>
      <c r="G41" s="87">
        <v>141.973654859</v>
      </c>
      <c r="H41" s="87">
        <v>660.051</v>
      </c>
      <c r="I41" s="87">
        <v>22.948325</v>
      </c>
      <c r="J41" s="87">
        <v>89.125921</v>
      </c>
      <c r="K41" s="87">
        <v>56.843202</v>
      </c>
      <c r="L41" s="87">
        <f t="shared" si="2"/>
        <v>3730.806887608999</v>
      </c>
      <c r="M41" s="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1:13" s="4" customFormat="1" ht="15" customHeight="1">
      <c r="A42" s="60" t="s">
        <v>29</v>
      </c>
      <c r="B42" s="74">
        <f>SUM(B29:B41)</f>
        <v>9917.967576870002</v>
      </c>
      <c r="C42" s="74">
        <f aca="true" t="shared" si="3" ref="C42:K42">SUM(C29:C41)</f>
        <v>2798.0779627599995</v>
      </c>
      <c r="D42" s="74">
        <f t="shared" si="3"/>
        <v>17293.856583999997</v>
      </c>
      <c r="E42" s="74">
        <f t="shared" si="3"/>
        <v>4721.721904900005</v>
      </c>
      <c r="F42" s="74">
        <f t="shared" si="3"/>
        <v>5350.91116</v>
      </c>
      <c r="G42" s="74">
        <f t="shared" si="3"/>
        <v>2091.860465942</v>
      </c>
      <c r="H42" s="74">
        <f t="shared" si="3"/>
        <v>8427.947000000002</v>
      </c>
      <c r="I42" s="74">
        <f>SUM(I29:I41)</f>
        <v>2247.466000464463</v>
      </c>
      <c r="J42" s="74">
        <f t="shared" si="3"/>
        <v>2889.9648589999997</v>
      </c>
      <c r="K42" s="74">
        <f t="shared" si="3"/>
        <v>1196.0983190000002</v>
      </c>
      <c r="L42" s="74">
        <f t="shared" si="2"/>
        <v>56935.871832936464</v>
      </c>
      <c r="M42" s="14"/>
    </row>
    <row r="43" spans="1:12" ht="9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5">
      <c r="A44" s="70"/>
      <c r="B44" s="70" t="str">
        <f>+CONCATENATE("Crecimiento ",RIGHT(A4,4),"/",RIGHT(B27,4))</f>
        <v>Crecimiento 2016/2015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</row>
    <row r="45" spans="1:12" ht="9" customHeight="1">
      <c r="A45" s="72"/>
      <c r="B45" s="44"/>
      <c r="C45" s="44"/>
      <c r="D45" s="71"/>
      <c r="E45" s="71"/>
      <c r="F45" s="71"/>
      <c r="G45" s="71"/>
      <c r="H45" s="71"/>
      <c r="I45" s="71"/>
      <c r="J45" s="71"/>
      <c r="K45" s="71"/>
      <c r="L45" s="44"/>
    </row>
    <row r="46" spans="1:18" ht="14.25" customHeight="1">
      <c r="A46" s="52" t="s">
        <v>1</v>
      </c>
      <c r="B46" s="75"/>
      <c r="C46" s="75">
        <f aca="true" t="shared" si="4" ref="C46:L46">+(C12/C29-1)*100</f>
        <v>-52.91230232642719</v>
      </c>
      <c r="D46" s="75">
        <f t="shared" si="4"/>
        <v>0.79335876793174</v>
      </c>
      <c r="E46" s="75">
        <f t="shared" si="4"/>
        <v>-17.079392020545647</v>
      </c>
      <c r="F46" s="75">
        <f>+(F12/F29-1)*100</f>
        <v>-22.421412145603515</v>
      </c>
      <c r="G46" s="75">
        <f t="shared" si="4"/>
        <v>-6.192123044998022</v>
      </c>
      <c r="H46" s="75">
        <f aca="true" t="shared" si="5" ref="H46:J52">(H12/H29-1)*100</f>
        <v>-11.682512333975293</v>
      </c>
      <c r="I46" s="75">
        <f t="shared" si="5"/>
        <v>115.17619629395077</v>
      </c>
      <c r="J46" s="75">
        <f t="shared" si="5"/>
        <v>-6.647072083144945</v>
      </c>
      <c r="K46" s="75">
        <f aca="true" t="shared" si="6" ref="K46:K56">+(K12/K29-1)*100</f>
        <v>18.067384866479983</v>
      </c>
      <c r="L46" s="75">
        <f t="shared" si="4"/>
        <v>-2.6005541657638576</v>
      </c>
      <c r="M46" s="22"/>
      <c r="O46" s="40"/>
      <c r="P46" s="40"/>
      <c r="R46" s="22"/>
    </row>
    <row r="47" spans="1:18" ht="14.25" customHeight="1">
      <c r="A47" s="52" t="s">
        <v>2</v>
      </c>
      <c r="B47" s="75">
        <f aca="true" t="shared" si="7" ref="B47:B59">+(B13/B30-1)*100</f>
        <v>-15.252782434725166</v>
      </c>
      <c r="C47" s="75"/>
      <c r="D47" s="75">
        <f>+(D13/D30-1)*100</f>
        <v>-3.570782131644634</v>
      </c>
      <c r="E47" s="75">
        <f>+(E13/E30-1)*100</f>
        <v>-6.7933212404404415</v>
      </c>
      <c r="F47" s="75">
        <f>+(F13/F30-1)*100</f>
        <v>-11.943468998882222</v>
      </c>
      <c r="G47" s="75">
        <f>+(G13/G30-1)*100</f>
        <v>-17.593772688210695</v>
      </c>
      <c r="H47" s="75">
        <f t="shared" si="5"/>
        <v>-24.06994685410595</v>
      </c>
      <c r="I47" s="75">
        <f t="shared" si="5"/>
        <v>-30.688997989220347</v>
      </c>
      <c r="J47" s="75">
        <f t="shared" si="5"/>
        <v>-9.547739261696897</v>
      </c>
      <c r="K47" s="75">
        <f t="shared" si="6"/>
        <v>11.908032236492016</v>
      </c>
      <c r="L47" s="75">
        <f aca="true" t="shared" si="8" ref="L47:L59">+(L13/L30-1)*100</f>
        <v>-8.855254868852358</v>
      </c>
      <c r="M47" s="22"/>
      <c r="O47" s="40"/>
      <c r="P47" s="40"/>
      <c r="R47" s="22"/>
    </row>
    <row r="48" spans="1:18" ht="14.25" customHeight="1">
      <c r="A48" s="52" t="s">
        <v>3</v>
      </c>
      <c r="B48" s="75">
        <f t="shared" si="7"/>
        <v>-20.68280563026318</v>
      </c>
      <c r="C48" s="75">
        <f aca="true" t="shared" si="9" ref="C48:C59">+(C14/C31-1)*100</f>
        <v>-46.68482464521643</v>
      </c>
      <c r="D48" s="75"/>
      <c r="E48" s="75">
        <f>+(E14/E31-1)*100</f>
        <v>-10.591757193998996</v>
      </c>
      <c r="F48" s="75">
        <f>+(F14/F31-1)*100</f>
        <v>-37.827279991411324</v>
      </c>
      <c r="G48" s="75">
        <f>+(G14/G31-1)*100</f>
        <v>-18.419660009502458</v>
      </c>
      <c r="H48" s="75">
        <f t="shared" si="5"/>
        <v>-41.50452920248774</v>
      </c>
      <c r="I48" s="75">
        <f t="shared" si="5"/>
        <v>0.7082225421773058</v>
      </c>
      <c r="J48" s="75">
        <f t="shared" si="5"/>
        <v>6.291579453719054</v>
      </c>
      <c r="K48" s="75">
        <f t="shared" si="6"/>
        <v>-12.10863580110394</v>
      </c>
      <c r="L48" s="75">
        <f t="shared" si="8"/>
        <v>-22.630179124586224</v>
      </c>
      <c r="M48" s="22"/>
      <c r="O48" s="40"/>
      <c r="P48" s="40"/>
      <c r="R48" s="22"/>
    </row>
    <row r="49" spans="1:18" ht="14.25" customHeight="1">
      <c r="A49" s="52" t="s">
        <v>4</v>
      </c>
      <c r="B49" s="75">
        <f t="shared" si="7"/>
        <v>-16.668809305335884</v>
      </c>
      <c r="C49" s="75">
        <f t="shared" si="9"/>
        <v>-20.49732326259025</v>
      </c>
      <c r="D49" s="75">
        <f aca="true" t="shared" si="10" ref="D49:D59">+(D15/D32-1)*100</f>
        <v>-1.775454853080627</v>
      </c>
      <c r="E49" s="75"/>
      <c r="F49" s="75">
        <f>+(F15/F32-1)*100</f>
        <v>-14.903035122027086</v>
      </c>
      <c r="G49" s="75">
        <f>+(G15/G32-1)*100</f>
        <v>-12.49660967946491</v>
      </c>
      <c r="H49" s="75">
        <f t="shared" si="5"/>
        <v>-3.9242350993492603</v>
      </c>
      <c r="I49" s="75">
        <f t="shared" si="5"/>
        <v>-5.616114152728324</v>
      </c>
      <c r="J49" s="75">
        <f t="shared" si="5"/>
        <v>-2.4768449799688064</v>
      </c>
      <c r="K49" s="75">
        <f t="shared" si="6"/>
        <v>-22.940280092745134</v>
      </c>
      <c r="L49" s="75">
        <f t="shared" si="8"/>
        <v>-7.828979021128857</v>
      </c>
      <c r="M49" s="5"/>
      <c r="O49" s="40"/>
      <c r="P49" s="40"/>
      <c r="R49" s="22"/>
    </row>
    <row r="50" spans="1:18" ht="14.25" customHeight="1">
      <c r="A50" s="56" t="s">
        <v>5</v>
      </c>
      <c r="B50" s="75">
        <f t="shared" si="7"/>
        <v>-1.341172678166036</v>
      </c>
      <c r="C50" s="75">
        <f t="shared" si="9"/>
        <v>18.476891863320468</v>
      </c>
      <c r="D50" s="75">
        <f t="shared" si="10"/>
        <v>3.963851947459074</v>
      </c>
      <c r="E50" s="75">
        <f aca="true" t="shared" si="11" ref="E50:E59">+(E16/E33-1)*100</f>
        <v>-15.105159373364662</v>
      </c>
      <c r="F50" s="75"/>
      <c r="G50" s="75">
        <f>+(G16/G33-1)*100</f>
        <v>-5.540277774660673</v>
      </c>
      <c r="H50" s="75">
        <f t="shared" si="5"/>
        <v>-12.385695892836246</v>
      </c>
      <c r="I50" s="75">
        <f t="shared" si="5"/>
        <v>787.7137224838256</v>
      </c>
      <c r="J50" s="75">
        <f t="shared" si="5"/>
        <v>-29.580811208731316</v>
      </c>
      <c r="K50" s="75">
        <f t="shared" si="6"/>
        <v>211.99422418674087</v>
      </c>
      <c r="L50" s="75">
        <f t="shared" si="8"/>
        <v>-7.0107208649014545</v>
      </c>
      <c r="M50" s="5"/>
      <c r="O50" s="40"/>
      <c r="P50" s="40"/>
      <c r="R50" s="22"/>
    </row>
    <row r="51" spans="1:18" ht="14.25" customHeight="1">
      <c r="A51" s="52" t="s">
        <v>7</v>
      </c>
      <c r="B51" s="75">
        <f t="shared" si="7"/>
        <v>-1.1432455203836733</v>
      </c>
      <c r="C51" s="75">
        <f t="shared" si="9"/>
        <v>-31.88498884178631</v>
      </c>
      <c r="D51" s="75">
        <f t="shared" si="10"/>
        <v>-18.599877219294736</v>
      </c>
      <c r="E51" s="75">
        <f t="shared" si="11"/>
        <v>-18.48405375006028</v>
      </c>
      <c r="F51" s="75">
        <f aca="true" t="shared" si="12" ref="F51:F59">+(F17/F34-1)*100</f>
        <v>-28.368065562159817</v>
      </c>
      <c r="G51" s="75">
        <f>+(G17/G34-1)*100</f>
        <v>-28.37261275904104</v>
      </c>
      <c r="H51" s="75">
        <f t="shared" si="5"/>
        <v>-19.35410886955585</v>
      </c>
      <c r="I51" s="75">
        <f t="shared" si="5"/>
        <v>-69.86089354361653</v>
      </c>
      <c r="J51" s="75">
        <f t="shared" si="5"/>
        <v>-25.142446991390845</v>
      </c>
      <c r="K51" s="75">
        <f t="shared" si="6"/>
        <v>-24.283114784422576</v>
      </c>
      <c r="L51" s="75">
        <f t="shared" si="8"/>
        <v>-15.057064189676172</v>
      </c>
      <c r="M51" s="5"/>
      <c r="R51" s="22"/>
    </row>
    <row r="52" spans="1:18" ht="14.25" customHeight="1">
      <c r="A52" s="52" t="s">
        <v>16</v>
      </c>
      <c r="B52" s="75">
        <f t="shared" si="7"/>
        <v>-23.356080947747635</v>
      </c>
      <c r="C52" s="75">
        <f t="shared" si="9"/>
        <v>-50.4851302417098</v>
      </c>
      <c r="D52" s="75">
        <f t="shared" si="10"/>
        <v>-14.233667424324247</v>
      </c>
      <c r="E52" s="75">
        <f t="shared" si="11"/>
        <v>-17.504524791404975</v>
      </c>
      <c r="F52" s="75">
        <f t="shared" si="12"/>
        <v>-35.80054720899659</v>
      </c>
      <c r="G52" s="75"/>
      <c r="H52" s="75">
        <f t="shared" si="5"/>
        <v>-34.29126126644789</v>
      </c>
      <c r="I52" s="75">
        <f t="shared" si="5"/>
        <v>-83.40295096770056</v>
      </c>
      <c r="J52" s="75">
        <f t="shared" si="5"/>
        <v>-20.457064913732815</v>
      </c>
      <c r="K52" s="75">
        <f t="shared" si="6"/>
        <v>-40.121749025429956</v>
      </c>
      <c r="L52" s="75">
        <f t="shared" si="8"/>
        <v>-28.316556223638667</v>
      </c>
      <c r="M52" s="5"/>
      <c r="O52" s="40"/>
      <c r="P52" s="40"/>
      <c r="R52" s="22"/>
    </row>
    <row r="53" spans="1:18" ht="14.25" customHeight="1">
      <c r="A53" s="52" t="s">
        <v>8</v>
      </c>
      <c r="B53" s="75">
        <f t="shared" si="7"/>
        <v>-17.25908199066707</v>
      </c>
      <c r="C53" s="75">
        <f t="shared" si="9"/>
        <v>-20.75213258374603</v>
      </c>
      <c r="D53" s="75">
        <f t="shared" si="10"/>
        <v>10.772657125912621</v>
      </c>
      <c r="E53" s="75">
        <f t="shared" si="11"/>
        <v>-5.980911421533652</v>
      </c>
      <c r="F53" s="75">
        <f t="shared" si="12"/>
        <v>-3.7402487127743744</v>
      </c>
      <c r="G53" s="75">
        <f aca="true" t="shared" si="13" ref="G53:H59">+(G19/G36-1)*100</f>
        <v>25.302195673464787</v>
      </c>
      <c r="H53" s="75"/>
      <c r="I53" s="75">
        <f>(I19/I36-1)*100</f>
        <v>-20.30791272918758</v>
      </c>
      <c r="J53" s="75">
        <f>(J19/J36-1)*100</f>
        <v>-28.295163307832915</v>
      </c>
      <c r="K53" s="75">
        <f t="shared" si="6"/>
        <v>-25.719230467008046</v>
      </c>
      <c r="L53" s="75">
        <f t="shared" si="8"/>
        <v>-1.6649377623394357</v>
      </c>
      <c r="M53" s="5"/>
      <c r="O53" s="40"/>
      <c r="P53" s="40"/>
      <c r="R53" s="22"/>
    </row>
    <row r="54" spans="1:18" ht="14.25" customHeight="1">
      <c r="A54" s="88" t="s">
        <v>64</v>
      </c>
      <c r="B54" s="75">
        <f t="shared" si="7"/>
        <v>-4.46865020102919</v>
      </c>
      <c r="C54" s="75">
        <f t="shared" si="9"/>
        <v>14.806190361990756</v>
      </c>
      <c r="D54" s="75">
        <f t="shared" si="10"/>
        <v>3.006115310135371</v>
      </c>
      <c r="E54" s="75">
        <f t="shared" si="11"/>
        <v>-31.151846510635263</v>
      </c>
      <c r="F54" s="75">
        <f t="shared" si="12"/>
        <v>-59.21036051811139</v>
      </c>
      <c r="G54" s="75">
        <f t="shared" si="13"/>
        <v>74.59206074558635</v>
      </c>
      <c r="H54" s="75">
        <f t="shared" si="13"/>
        <v>-11.837193109444023</v>
      </c>
      <c r="I54" s="75">
        <f>(I20/I37-1)*100</f>
        <v>-81.23254496745098</v>
      </c>
      <c r="J54" s="75">
        <f>(J20/J37-1)*100</f>
        <v>-20.631281716333984</v>
      </c>
      <c r="K54" s="75">
        <f t="shared" si="6"/>
        <v>52.27860667011217</v>
      </c>
      <c r="L54" s="75">
        <f t="shared" si="8"/>
        <v>-33.86757299378228</v>
      </c>
      <c r="M54" s="5"/>
      <c r="O54" s="40"/>
      <c r="P54" s="40"/>
      <c r="R54" s="22"/>
    </row>
    <row r="55" spans="1:18" ht="14.25" customHeight="1">
      <c r="A55" s="52" t="s">
        <v>9</v>
      </c>
      <c r="B55" s="75">
        <f t="shared" si="7"/>
        <v>-22.996574727346065</v>
      </c>
      <c r="C55" s="75">
        <f t="shared" si="9"/>
        <v>19.25689216835238</v>
      </c>
      <c r="D55" s="75">
        <f t="shared" si="10"/>
        <v>-20.81688960304784</v>
      </c>
      <c r="E55" s="75">
        <f t="shared" si="11"/>
        <v>-22.319656192586844</v>
      </c>
      <c r="F55" s="75">
        <f t="shared" si="12"/>
        <v>25.770042276908846</v>
      </c>
      <c r="G55" s="75">
        <f t="shared" si="13"/>
        <v>-16.835016835016837</v>
      </c>
      <c r="H55" s="75">
        <f>(H21/H38-1)*100</f>
        <v>-26.378017707550462</v>
      </c>
      <c r="I55" s="75"/>
      <c r="J55" s="75">
        <f>(J21/J38-1)*100</f>
        <v>0.49985844467030915</v>
      </c>
      <c r="K55" s="75">
        <f t="shared" si="6"/>
        <v>3.668782238961721</v>
      </c>
      <c r="L55" s="75">
        <f t="shared" si="8"/>
        <v>-20.30321903784833</v>
      </c>
      <c r="M55" s="5"/>
      <c r="O55" s="40"/>
      <c r="P55" s="40"/>
      <c r="R55" s="22"/>
    </row>
    <row r="56" spans="1:18" ht="14.25" customHeight="1">
      <c r="A56" s="52" t="s">
        <v>10</v>
      </c>
      <c r="B56" s="75">
        <f t="shared" si="7"/>
        <v>-4.305936463612447</v>
      </c>
      <c r="C56" s="75">
        <f t="shared" si="9"/>
        <v>4.421309314159827</v>
      </c>
      <c r="D56" s="75">
        <f t="shared" si="10"/>
        <v>12.218825172064829</v>
      </c>
      <c r="E56" s="75">
        <f t="shared" si="11"/>
        <v>-0.863432507693429</v>
      </c>
      <c r="F56" s="75">
        <f t="shared" si="12"/>
        <v>-20.555275888191616</v>
      </c>
      <c r="G56" s="75">
        <f t="shared" si="13"/>
        <v>-15.322322555766332</v>
      </c>
      <c r="H56" s="75">
        <f>(H22/H39-1)*100</f>
        <v>-13.494230181730094</v>
      </c>
      <c r="I56" s="75">
        <f>(I22/I39-1)*100</f>
        <v>-56.84235991412414</v>
      </c>
      <c r="J56" s="75"/>
      <c r="K56" s="75">
        <f t="shared" si="6"/>
        <v>-18.750951601503306</v>
      </c>
      <c r="L56" s="75">
        <f t="shared" si="8"/>
        <v>-7.354782221283918</v>
      </c>
      <c r="M56" s="5"/>
      <c r="O56" s="40"/>
      <c r="P56" s="40"/>
      <c r="R56" s="22"/>
    </row>
    <row r="57" spans="1:18" ht="14.25" customHeight="1">
      <c r="A57" s="52" t="s">
        <v>11</v>
      </c>
      <c r="B57" s="75">
        <f t="shared" si="7"/>
        <v>-22.926440808412572</v>
      </c>
      <c r="C57" s="75">
        <f t="shared" si="9"/>
        <v>80.57188716396931</v>
      </c>
      <c r="D57" s="75">
        <f t="shared" si="10"/>
        <v>-16.91875143465056</v>
      </c>
      <c r="E57" s="75">
        <f t="shared" si="11"/>
        <v>-7.932719678484235</v>
      </c>
      <c r="F57" s="75">
        <f t="shared" si="12"/>
        <v>-43.93590391533885</v>
      </c>
      <c r="G57" s="75">
        <f t="shared" si="13"/>
        <v>-6.606074041232546</v>
      </c>
      <c r="H57" s="75">
        <f>(H23/H40-1)*100</f>
        <v>-40.85050229865486</v>
      </c>
      <c r="I57" s="75">
        <f>(I23/I40-1)*100</f>
        <v>349.86431037318846</v>
      </c>
      <c r="J57" s="75">
        <f>(J23/J40-1)*100</f>
        <v>-3.912090736128837</v>
      </c>
      <c r="K57" s="75"/>
      <c r="L57" s="75">
        <f t="shared" si="8"/>
        <v>-7.873981050619361</v>
      </c>
      <c r="M57" s="5"/>
      <c r="O57" s="40"/>
      <c r="P57" s="40"/>
      <c r="R57" s="22"/>
    </row>
    <row r="58" spans="1:18" ht="14.25" customHeight="1">
      <c r="A58" s="52" t="s">
        <v>12</v>
      </c>
      <c r="B58" s="75">
        <f t="shared" si="7"/>
        <v>-25.181879612021984</v>
      </c>
      <c r="C58" s="75">
        <f t="shared" si="9"/>
        <v>-96.3859053683675</v>
      </c>
      <c r="D58" s="75">
        <f t="shared" si="10"/>
        <v>-62.57241222362304</v>
      </c>
      <c r="E58" s="75">
        <f t="shared" si="11"/>
        <v>-44.513411855173416</v>
      </c>
      <c r="F58" s="75">
        <f t="shared" si="12"/>
        <v>-35.355979419054464</v>
      </c>
      <c r="G58" s="75">
        <f t="shared" si="13"/>
        <v>-49.12864586832776</v>
      </c>
      <c r="H58" s="75">
        <f>(H24/H41-1)*100</f>
        <v>-48.418531295308995</v>
      </c>
      <c r="I58" s="75">
        <f>(I24/I41-1)*100</f>
        <v>-59.40846036475429</v>
      </c>
      <c r="J58" s="75">
        <f>(J24/J41-1)*100</f>
        <v>-62.63339146868396</v>
      </c>
      <c r="K58" s="75">
        <f>+(K24/K41-1)*100</f>
        <v>-39.472260904654874</v>
      </c>
      <c r="L58" s="75">
        <f t="shared" si="8"/>
        <v>-49.04271772443871</v>
      </c>
      <c r="M58" s="5"/>
      <c r="O58" s="40"/>
      <c r="P58" s="40"/>
      <c r="R58" s="22"/>
    </row>
    <row r="59" spans="1:18" s="4" customFormat="1" ht="15" customHeight="1">
      <c r="A59" s="60" t="s">
        <v>29</v>
      </c>
      <c r="B59" s="76">
        <f t="shared" si="7"/>
        <v>-19.050395102786567</v>
      </c>
      <c r="C59" s="76">
        <f t="shared" si="9"/>
        <v>-39.93500872105057</v>
      </c>
      <c r="D59" s="76">
        <f t="shared" si="10"/>
        <v>-6.554933848872024</v>
      </c>
      <c r="E59" s="76">
        <f t="shared" si="11"/>
        <v>-11.427502367304987</v>
      </c>
      <c r="F59" s="76">
        <f t="shared" si="12"/>
        <v>-36.52502072189141</v>
      </c>
      <c r="G59" s="76">
        <f t="shared" si="13"/>
        <v>-4.825499852761162</v>
      </c>
      <c r="H59" s="76">
        <f>(H25/H42-1)*100</f>
        <v>-23.712892356821904</v>
      </c>
      <c r="I59" s="76">
        <f>(I25/I42-1)*100</f>
        <v>20.29577706498513</v>
      </c>
      <c r="J59" s="76">
        <f>(J25/J42-1)*100</f>
        <v>-14.057428405568018</v>
      </c>
      <c r="K59" s="76">
        <f>+(K25/K42-1)*100</f>
        <v>-7.266997839497835</v>
      </c>
      <c r="L59" s="76">
        <f t="shared" si="8"/>
        <v>-15.404891102474638</v>
      </c>
      <c r="R59" s="41"/>
    </row>
    <row r="60" spans="1:12" ht="10.5" customHeight="1" thickBot="1">
      <c r="A60" s="68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2.2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 s="17" customFormat="1" ht="12">
      <c r="A62" s="65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2:12" s="17" customFormat="1" ht="12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19"/>
    </row>
    <row r="64" spans="2:11" ht="12.7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ht="12.75">
      <c r="A65" s="6"/>
    </row>
    <row r="66" spans="2:12" ht="13.5" thickBot="1">
      <c r="B66" s="3"/>
      <c r="C66" s="3"/>
      <c r="D66" s="3"/>
      <c r="E66" s="7"/>
      <c r="F66" s="3"/>
      <c r="G66" s="3"/>
      <c r="H66" s="3"/>
      <c r="I66" s="3"/>
      <c r="J66" s="3"/>
      <c r="K66" s="3"/>
      <c r="L66" s="3"/>
    </row>
    <row r="67" spans="1:12" ht="12.75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4" ht="12.75">
      <c r="B68" s="5"/>
      <c r="C68" s="5"/>
      <c r="D68" s="5"/>
    </row>
    <row r="69" ht="12.75">
      <c r="H69" s="40"/>
    </row>
    <row r="70" spans="2:11" ht="12.7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3" spans="1:12" ht="12.75">
      <c r="A73" s="35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1:12" ht="12.75">
      <c r="A74" s="35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1:12" ht="12.75">
      <c r="A75" s="52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1:11" ht="12.75">
      <c r="A76" s="52"/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2.75">
      <c r="A77" s="52"/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1:11" ht="12.75">
      <c r="A78" s="52"/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56"/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.75">
      <c r="A80" s="52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12.75">
      <c r="A81" s="52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2.75">
      <c r="A82" s="52"/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ht="12.75">
      <c r="A83" s="88"/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1:11" ht="12.75">
      <c r="A84" s="52"/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1:11" ht="12.75">
      <c r="A85" s="52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.75">
      <c r="A86" s="52"/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1:11" ht="12.75">
      <c r="A87" s="52"/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9" spans="1:11" ht="12.75">
      <c r="A89" s="52"/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1:11" ht="12.75">
      <c r="A90" s="52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12.75">
      <c r="A91" s="52"/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1:11" ht="12.75">
      <c r="A92" s="52"/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1:11" ht="12.75">
      <c r="A93" s="56"/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ht="12.75">
      <c r="A94" s="52"/>
    </row>
    <row r="95" spans="1:11" ht="12.75">
      <c r="A95" s="52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12.75">
      <c r="A96" s="52"/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ht="12.75">
      <c r="A97" s="88"/>
    </row>
    <row r="98" spans="1:11" ht="12.75">
      <c r="A98" s="52"/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ht="12.75">
      <c r="A99" s="52"/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1:11" ht="12.75">
      <c r="A100" s="52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ht="12.75">
      <c r="A101" s="52"/>
    </row>
    <row r="103" spans="1:11" ht="12.75">
      <c r="A103" s="52"/>
      <c r="B103" s="103"/>
      <c r="C103" s="104"/>
      <c r="D103" s="103"/>
      <c r="E103" s="103"/>
      <c r="F103" s="103"/>
      <c r="G103" s="103"/>
      <c r="H103" s="103"/>
      <c r="I103" s="104"/>
      <c r="J103" s="103"/>
      <c r="K103" s="103"/>
    </row>
    <row r="104" spans="1:11" ht="12.75">
      <c r="A104" s="52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2.75">
      <c r="A105" s="52"/>
      <c r="B105" s="104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1:11" ht="12.75">
      <c r="A106" s="52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12.75">
      <c r="A107" s="56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1:11" ht="12.75">
      <c r="A108" s="52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1:11" ht="12.75">
      <c r="A109" s="52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1:11" ht="12.75">
      <c r="A110" s="52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1:11" ht="12.75">
      <c r="A111" s="88"/>
      <c r="B111" s="103"/>
      <c r="C111" s="103"/>
      <c r="D111" s="103"/>
      <c r="E111" s="103"/>
      <c r="F111" s="104"/>
      <c r="G111" s="104"/>
      <c r="H111" s="103"/>
      <c r="I111" s="103"/>
      <c r="J111" s="103"/>
      <c r="K111" s="103"/>
    </row>
    <row r="112" spans="1:11" ht="12.75">
      <c r="A112" s="52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1:11" ht="12.75">
      <c r="A113" s="52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1:11" ht="12.75">
      <c r="A114" s="52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12.75">
      <c r="A115" s="52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8" ht="12.75">
      <c r="B118" s="35"/>
    </row>
    <row r="119" ht="12.75">
      <c r="B119" s="35"/>
    </row>
    <row r="120" ht="12.75">
      <c r="B120" s="35"/>
    </row>
    <row r="121" ht="12.75">
      <c r="F121" s="103"/>
    </row>
  </sheetData>
  <sheetProtection selectLockedCells="1"/>
  <mergeCells count="1">
    <mergeCell ref="A7:A8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PageLayoutView="0" workbookViewId="0" topLeftCell="A1">
      <pane xSplit="1" ySplit="8" topLeftCell="B9" activePane="bottomRight" state="frozen"/>
      <selection pane="topLeft" activeCell="A1" sqref="A1:L62"/>
      <selection pane="topRight" activeCell="A1" sqref="A1:L62"/>
      <selection pane="bottomLeft" activeCell="A1" sqref="A1:L62"/>
      <selection pane="bottomRight" activeCell="M1" sqref="M1:R16384"/>
    </sheetView>
  </sheetViews>
  <sheetFormatPr defaultColWidth="11.421875" defaultRowHeight="12.75"/>
  <cols>
    <col min="1" max="1" width="10.00390625" style="0" customWidth="1"/>
    <col min="2" max="11" width="8.421875" style="0" customWidth="1"/>
    <col min="12" max="12" width="9.140625" style="0" customWidth="1"/>
    <col min="14" max="14" width="24.28125" style="0" customWidth="1"/>
    <col min="15" max="15" width="11.57421875" style="0" bestFit="1" customWidth="1"/>
  </cols>
  <sheetData>
    <row r="1" spans="1:12" ht="12.75">
      <c r="A1" s="45" t="s">
        <v>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2.75">
      <c r="A2" s="45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19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6" t="str">
        <f>+Exp!A4</f>
        <v>Enero-junio 2015-2016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6" t="s">
        <v>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7.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thickBot="1">
      <c r="A7" s="108" t="s">
        <v>0</v>
      </c>
      <c r="B7" s="96" t="s">
        <v>26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5" customHeight="1" thickBot="1">
      <c r="A8" s="109"/>
      <c r="B8" s="96" t="s">
        <v>30</v>
      </c>
      <c r="C8" s="96" t="s">
        <v>31</v>
      </c>
      <c r="D8" s="96" t="s">
        <v>32</v>
      </c>
      <c r="E8" s="97" t="s">
        <v>33</v>
      </c>
      <c r="F8" s="96" t="s">
        <v>40</v>
      </c>
      <c r="G8" s="96" t="s">
        <v>34</v>
      </c>
      <c r="H8" s="96" t="s">
        <v>35</v>
      </c>
      <c r="I8" s="96" t="s">
        <v>41</v>
      </c>
      <c r="J8" s="96" t="s">
        <v>37</v>
      </c>
      <c r="K8" s="96" t="s">
        <v>38</v>
      </c>
      <c r="L8" s="96" t="s">
        <v>18</v>
      </c>
    </row>
    <row r="9" spans="1:12" ht="9" customHeight="1">
      <c r="A9" s="69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5">
      <c r="A10" s="70"/>
      <c r="B10" s="70" t="str">
        <f>+Exp!B10</f>
        <v>Enero-junio 2016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</row>
    <row r="11" spans="1:12" ht="9" customHeight="1">
      <c r="A11" s="72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22" s="8" customFormat="1" ht="14.25" customHeight="1">
      <c r="A12" s="52" t="s">
        <v>1</v>
      </c>
      <c r="B12" s="87"/>
      <c r="C12" s="87">
        <v>379.383338</v>
      </c>
      <c r="D12" s="87">
        <v>4224.504642</v>
      </c>
      <c r="E12" s="87">
        <v>1182.234327870003</v>
      </c>
      <c r="F12" s="87">
        <v>208.29949100000002</v>
      </c>
      <c r="G12" s="87">
        <v>97.106</v>
      </c>
      <c r="H12" s="87">
        <v>392.79</v>
      </c>
      <c r="I12" s="87">
        <v>599.751824</v>
      </c>
      <c r="J12" s="87">
        <v>350.650758</v>
      </c>
      <c r="K12" s="87">
        <v>503.40144300000003</v>
      </c>
      <c r="L12" s="87">
        <f aca="true" t="shared" si="0" ref="L12:L25">SUM(B12:K12)</f>
        <v>7938.121823870001</v>
      </c>
      <c r="N12" s="17"/>
      <c r="O12" s="22"/>
      <c r="P12" s="12"/>
      <c r="Q12" s="22"/>
      <c r="R12" s="22"/>
      <c r="S12" s="22"/>
      <c r="T12" s="22"/>
      <c r="U12" s="22"/>
      <c r="V12" s="22"/>
    </row>
    <row r="13" spans="1:22" s="8" customFormat="1" ht="14.25" customHeight="1">
      <c r="A13" s="52" t="s">
        <v>2</v>
      </c>
      <c r="B13" s="87">
        <v>406.52565280000005</v>
      </c>
      <c r="C13" s="87"/>
      <c r="D13" s="87">
        <v>725.909493</v>
      </c>
      <c r="E13" s="87">
        <v>34.07180615269157</v>
      </c>
      <c r="F13" s="87">
        <v>190.065777</v>
      </c>
      <c r="G13" s="87">
        <v>97.626</v>
      </c>
      <c r="H13" s="87">
        <v>16.004</v>
      </c>
      <c r="I13" s="87">
        <v>25.433937999999998</v>
      </c>
      <c r="J13" s="87">
        <v>189.622571</v>
      </c>
      <c r="K13" s="87">
        <v>2.889857</v>
      </c>
      <c r="L13" s="87">
        <f t="shared" si="0"/>
        <v>1688.1490949526913</v>
      </c>
      <c r="N13" s="17"/>
      <c r="O13" s="22"/>
      <c r="P13" s="12"/>
      <c r="Q13" s="22"/>
      <c r="R13" s="22"/>
      <c r="S13" s="22"/>
      <c r="T13" s="22"/>
      <c r="U13" s="22"/>
      <c r="V13" s="22"/>
    </row>
    <row r="14" spans="1:22" s="8" customFormat="1" ht="14.25" customHeight="1">
      <c r="A14" s="52" t="s">
        <v>3</v>
      </c>
      <c r="B14" s="87">
        <v>6668.067213310001</v>
      </c>
      <c r="C14" s="87">
        <v>729.5805320000001</v>
      </c>
      <c r="D14" s="87"/>
      <c r="E14" s="87">
        <v>2047.0074993399985</v>
      </c>
      <c r="F14" s="87">
        <v>994.509806</v>
      </c>
      <c r="G14" s="87">
        <v>321.557</v>
      </c>
      <c r="H14" s="87">
        <v>2277.831</v>
      </c>
      <c r="I14" s="87">
        <v>1041.599699</v>
      </c>
      <c r="J14" s="87">
        <v>987.515538</v>
      </c>
      <c r="K14" s="87">
        <v>628.380826</v>
      </c>
      <c r="L14" s="87">
        <f t="shared" si="0"/>
        <v>15696.04911365</v>
      </c>
      <c r="N14" s="17"/>
      <c r="O14" s="22"/>
      <c r="P14" s="12"/>
      <c r="Q14" s="22"/>
      <c r="R14" s="22"/>
      <c r="S14" s="22"/>
      <c r="T14" s="22"/>
      <c r="U14" s="22"/>
      <c r="V14" s="22"/>
    </row>
    <row r="15" spans="1:22" s="8" customFormat="1" ht="14.25" customHeight="1">
      <c r="A15" s="52" t="s">
        <v>4</v>
      </c>
      <c r="B15" s="87">
        <v>520.4426110500001</v>
      </c>
      <c r="C15" s="87">
        <v>184.833908</v>
      </c>
      <c r="D15" s="87">
        <v>1480.679272</v>
      </c>
      <c r="E15" s="87"/>
      <c r="F15" s="87">
        <v>333.039788</v>
      </c>
      <c r="G15" s="87">
        <v>188.443</v>
      </c>
      <c r="H15" s="87">
        <v>702.134</v>
      </c>
      <c r="I15" s="87">
        <v>61.826128</v>
      </c>
      <c r="J15" s="87">
        <v>558.928623</v>
      </c>
      <c r="K15" s="87">
        <v>58.879108</v>
      </c>
      <c r="L15" s="87">
        <f t="shared" si="0"/>
        <v>4089.2064380500005</v>
      </c>
      <c r="N15" s="17"/>
      <c r="O15" s="22"/>
      <c r="P15" s="12"/>
      <c r="Q15" s="22"/>
      <c r="R15" s="22"/>
      <c r="S15" s="22"/>
      <c r="T15" s="22"/>
      <c r="U15" s="22"/>
      <c r="V15" s="22"/>
    </row>
    <row r="16" spans="1:22" s="8" customFormat="1" ht="14.25" customHeight="1">
      <c r="A16" s="56" t="s">
        <v>5</v>
      </c>
      <c r="B16" s="87">
        <v>87.70795413</v>
      </c>
      <c r="C16" s="87">
        <v>90.044762</v>
      </c>
      <c r="D16" s="87">
        <v>401.180961</v>
      </c>
      <c r="E16" s="87">
        <v>382.23817582000055</v>
      </c>
      <c r="F16" s="87"/>
      <c r="G16" s="87">
        <v>578.909</v>
      </c>
      <c r="H16" s="87">
        <v>467.397</v>
      </c>
      <c r="I16" s="87">
        <v>30.655127</v>
      </c>
      <c r="J16" s="87">
        <v>551.71915</v>
      </c>
      <c r="K16" s="87">
        <v>17.920745</v>
      </c>
      <c r="L16" s="87">
        <f t="shared" si="0"/>
        <v>2607.77287495</v>
      </c>
      <c r="N16" s="17"/>
      <c r="O16" s="22"/>
      <c r="P16" s="12"/>
      <c r="Q16" s="22"/>
      <c r="R16" s="22"/>
      <c r="S16" s="22"/>
      <c r="T16" s="22"/>
      <c r="U16" s="22"/>
      <c r="V16" s="22"/>
    </row>
    <row r="17" spans="1:22" s="8" customFormat="1" ht="14.25" customHeight="1">
      <c r="A17" s="52" t="s">
        <v>7</v>
      </c>
      <c r="B17" s="87">
        <v>6.293463330000001</v>
      </c>
      <c r="C17" s="87">
        <v>0.755382</v>
      </c>
      <c r="D17" s="87">
        <v>15.982779</v>
      </c>
      <c r="E17" s="87">
        <v>1.974</v>
      </c>
      <c r="F17" s="87">
        <v>1.70133</v>
      </c>
      <c r="G17" s="87">
        <v>0.061</v>
      </c>
      <c r="H17" s="87">
        <v>3.279</v>
      </c>
      <c r="I17" s="87">
        <v>0.347489</v>
      </c>
      <c r="J17" s="87">
        <v>0.62467</v>
      </c>
      <c r="K17" s="87">
        <v>1.386023</v>
      </c>
      <c r="L17" s="87">
        <f t="shared" si="0"/>
        <v>32.40513633</v>
      </c>
      <c r="N17" s="17"/>
      <c r="O17" s="22"/>
      <c r="P17" s="12"/>
      <c r="Q17" s="22"/>
      <c r="R17" s="22"/>
      <c r="S17" s="22"/>
      <c r="T17" s="22"/>
      <c r="U17" s="22"/>
      <c r="V17" s="22"/>
    </row>
    <row r="18" spans="1:22" s="8" customFormat="1" ht="14.25" customHeight="1">
      <c r="A18" s="52" t="s">
        <v>16</v>
      </c>
      <c r="B18" s="87">
        <v>117.32867267</v>
      </c>
      <c r="C18" s="87">
        <v>20.099332999999998</v>
      </c>
      <c r="D18" s="87">
        <v>55.04789</v>
      </c>
      <c r="E18" s="87">
        <v>468.9676292699999</v>
      </c>
      <c r="F18" s="87">
        <v>376.46448</v>
      </c>
      <c r="G18" s="87"/>
      <c r="H18" s="87">
        <v>93.126</v>
      </c>
      <c r="I18" s="87">
        <v>2.245631</v>
      </c>
      <c r="J18" s="87">
        <v>454.910702</v>
      </c>
      <c r="K18" s="87">
        <v>10.94338</v>
      </c>
      <c r="L18" s="87">
        <f t="shared" si="0"/>
        <v>1599.13371794</v>
      </c>
      <c r="N18" s="17"/>
      <c r="O18" s="22"/>
      <c r="P18" s="12"/>
      <c r="Q18" s="22"/>
      <c r="R18" s="22"/>
      <c r="S18" s="22"/>
      <c r="T18" s="22"/>
      <c r="U18" s="22"/>
      <c r="V18" s="22"/>
    </row>
    <row r="19" spans="1:22" s="8" customFormat="1" ht="14.25" customHeight="1">
      <c r="A19" s="52" t="s">
        <v>8</v>
      </c>
      <c r="B19" s="87">
        <v>861.37766668</v>
      </c>
      <c r="C19" s="87">
        <v>105.83606900000001</v>
      </c>
      <c r="D19" s="87">
        <v>1574.565934</v>
      </c>
      <c r="E19" s="87">
        <v>869.9015044500004</v>
      </c>
      <c r="F19" s="87">
        <v>1672.379211</v>
      </c>
      <c r="G19" s="87">
        <v>242.568</v>
      </c>
      <c r="H19" s="87"/>
      <c r="I19" s="87">
        <v>69.62550599999999</v>
      </c>
      <c r="J19" s="87">
        <v>804.0511580000001</v>
      </c>
      <c r="K19" s="87">
        <v>100.652514</v>
      </c>
      <c r="L19" s="87">
        <f t="shared" si="0"/>
        <v>6300.957563130001</v>
      </c>
      <c r="N19" s="17"/>
      <c r="O19" s="22"/>
      <c r="P19" s="12"/>
      <c r="Q19" s="22"/>
      <c r="R19" s="22"/>
      <c r="S19" s="22"/>
      <c r="T19" s="22"/>
      <c r="U19" s="22"/>
      <c r="V19" s="22"/>
    </row>
    <row r="20" spans="1:22" s="8" customFormat="1" ht="14.25" customHeight="1">
      <c r="A20" s="88" t="s">
        <v>64</v>
      </c>
      <c r="B20" s="87">
        <v>1.28528394</v>
      </c>
      <c r="C20" s="87">
        <v>1.831906</v>
      </c>
      <c r="D20" s="87">
        <v>2.7955970000000003</v>
      </c>
      <c r="E20" s="87">
        <v>18.490833999999996</v>
      </c>
      <c r="F20" s="87">
        <v>14.063799999999999</v>
      </c>
      <c r="G20" s="87">
        <v>151.523</v>
      </c>
      <c r="H20" s="87">
        <v>24.278</v>
      </c>
      <c r="I20" s="87">
        <v>36.27346</v>
      </c>
      <c r="J20" s="87">
        <v>43.434989</v>
      </c>
      <c r="K20" s="87">
        <v>0.5593769999999999</v>
      </c>
      <c r="L20" s="87">
        <f t="shared" si="0"/>
        <v>294.53624693999996</v>
      </c>
      <c r="N20" s="17"/>
      <c r="O20" s="22"/>
      <c r="P20" s="12"/>
      <c r="Q20" s="22"/>
      <c r="R20" s="22"/>
      <c r="S20" s="22"/>
      <c r="T20" s="22"/>
      <c r="U20" s="22"/>
      <c r="V20" s="22"/>
    </row>
    <row r="21" spans="1:22" s="8" customFormat="1" ht="14.25" customHeight="1">
      <c r="A21" s="52" t="s">
        <v>9</v>
      </c>
      <c r="B21" s="87">
        <v>363.85424858</v>
      </c>
      <c r="C21" s="87">
        <v>28.272913</v>
      </c>
      <c r="D21" s="87">
        <v>542.740951</v>
      </c>
      <c r="E21" s="87">
        <v>226.7204450000001</v>
      </c>
      <c r="F21" s="87">
        <v>15.885992</v>
      </c>
      <c r="G21" s="87">
        <v>9.954</v>
      </c>
      <c r="H21" s="87">
        <v>59.484</v>
      </c>
      <c r="I21" s="87"/>
      <c r="J21" s="87">
        <v>55.732949999999995</v>
      </c>
      <c r="K21" s="87">
        <v>43.988716999999994</v>
      </c>
      <c r="L21" s="87">
        <f t="shared" si="0"/>
        <v>1346.63421658</v>
      </c>
      <c r="N21" s="17"/>
      <c r="O21" s="22"/>
      <c r="P21" s="12"/>
      <c r="Q21" s="22"/>
      <c r="R21" s="22"/>
      <c r="S21" s="22"/>
      <c r="T21" s="22"/>
      <c r="U21" s="22"/>
      <c r="V21" s="22"/>
    </row>
    <row r="22" spans="1:22" s="8" customFormat="1" ht="14.25" customHeight="1">
      <c r="A22" s="52" t="s">
        <v>10</v>
      </c>
      <c r="B22" s="87">
        <v>56.61205487000001</v>
      </c>
      <c r="C22" s="87">
        <v>263.71286499999997</v>
      </c>
      <c r="D22" s="87">
        <v>513.963636</v>
      </c>
      <c r="E22" s="87">
        <v>455.8439159000005</v>
      </c>
      <c r="F22" s="87">
        <v>325.30127000000005</v>
      </c>
      <c r="G22" s="87">
        <v>292.974</v>
      </c>
      <c r="H22" s="87">
        <v>256.526</v>
      </c>
      <c r="I22" s="87">
        <v>4.036697</v>
      </c>
      <c r="J22" s="87"/>
      <c r="K22" s="87">
        <v>18.371174</v>
      </c>
      <c r="L22" s="87">
        <f t="shared" si="0"/>
        <v>2187.34161277</v>
      </c>
      <c r="N22" s="17"/>
      <c r="O22" s="22"/>
      <c r="P22" s="12"/>
      <c r="Q22" s="22"/>
      <c r="R22" s="22"/>
      <c r="S22" s="22"/>
      <c r="T22" s="22"/>
      <c r="U22" s="22"/>
      <c r="V22" s="22"/>
    </row>
    <row r="23" spans="1:22" s="8" customFormat="1" ht="14.25" customHeight="1">
      <c r="A23" s="52" t="s">
        <v>11</v>
      </c>
      <c r="B23" s="87">
        <v>191.76791528</v>
      </c>
      <c r="C23" s="87">
        <v>22.999969</v>
      </c>
      <c r="D23" s="87">
        <v>526.026834</v>
      </c>
      <c r="E23" s="87">
        <v>74.37783001999999</v>
      </c>
      <c r="F23" s="87">
        <v>68.074135</v>
      </c>
      <c r="G23" s="87">
        <v>22.641</v>
      </c>
      <c r="H23" s="87">
        <v>175.78</v>
      </c>
      <c r="I23" s="87">
        <v>53.288776</v>
      </c>
      <c r="J23" s="87">
        <v>62.219303999999994</v>
      </c>
      <c r="K23" s="87"/>
      <c r="L23" s="87">
        <f t="shared" si="0"/>
        <v>1197.1757633</v>
      </c>
      <c r="N23" s="17"/>
      <c r="O23" s="22"/>
      <c r="P23" s="12"/>
      <c r="Q23" s="22"/>
      <c r="R23" s="22"/>
      <c r="S23" s="22"/>
      <c r="T23" s="22"/>
      <c r="U23" s="22"/>
      <c r="V23" s="22"/>
    </row>
    <row r="24" spans="1:22" s="8" customFormat="1" ht="14.25" customHeight="1">
      <c r="A24" s="52" t="s">
        <v>12</v>
      </c>
      <c r="B24" s="87">
        <v>17.88035197</v>
      </c>
      <c r="C24" s="87">
        <v>0.712112</v>
      </c>
      <c r="D24" s="87">
        <v>232.08239</v>
      </c>
      <c r="E24" s="87">
        <v>41.078255639999995</v>
      </c>
      <c r="F24" s="87">
        <v>103.347266</v>
      </c>
      <c r="G24" s="87">
        <v>4.194</v>
      </c>
      <c r="H24" s="87">
        <v>65.414</v>
      </c>
      <c r="I24" s="87">
        <v>0.208612</v>
      </c>
      <c r="J24" s="87">
        <v>7.1685550000000005</v>
      </c>
      <c r="K24" s="87">
        <v>2.178085</v>
      </c>
      <c r="L24" s="87">
        <f t="shared" si="0"/>
        <v>474.26362761000007</v>
      </c>
      <c r="M24" s="22"/>
      <c r="N24" s="17"/>
      <c r="O24" s="22"/>
      <c r="P24" s="12"/>
      <c r="Q24" s="22"/>
      <c r="R24" s="22"/>
      <c r="S24" s="22"/>
      <c r="T24" s="22"/>
      <c r="U24" s="22"/>
      <c r="V24" s="22"/>
    </row>
    <row r="25" spans="1:16" s="10" customFormat="1" ht="15" customHeight="1">
      <c r="A25" s="60" t="s">
        <v>29</v>
      </c>
      <c r="B25" s="74">
        <f aca="true" t="shared" si="1" ref="B25:K25">SUM(B12:B24)</f>
        <v>9299.14308861</v>
      </c>
      <c r="C25" s="74">
        <f t="shared" si="1"/>
        <v>1828.0630889999998</v>
      </c>
      <c r="D25" s="74">
        <f t="shared" si="1"/>
        <v>10295.480379</v>
      </c>
      <c r="E25" s="74">
        <f t="shared" si="1"/>
        <v>5802.9062234626945</v>
      </c>
      <c r="F25" s="74">
        <f t="shared" si="1"/>
        <v>4303.132345999999</v>
      </c>
      <c r="G25" s="74">
        <f t="shared" si="1"/>
        <v>2007.5559999999998</v>
      </c>
      <c r="H25" s="74">
        <f t="shared" si="1"/>
        <v>4534.043</v>
      </c>
      <c r="I25" s="74">
        <f t="shared" si="1"/>
        <v>1925.2928870000003</v>
      </c>
      <c r="J25" s="74">
        <f t="shared" si="1"/>
        <v>4066.5789680000007</v>
      </c>
      <c r="K25" s="74">
        <f t="shared" si="1"/>
        <v>1389.551249</v>
      </c>
      <c r="L25" s="74">
        <f t="shared" si="0"/>
        <v>45451.747230072695</v>
      </c>
      <c r="M25" s="29"/>
      <c r="N25" s="17"/>
      <c r="O25" s="28"/>
      <c r="P25" s="12"/>
    </row>
    <row r="26" spans="1:12" ht="9" customHeight="1">
      <c r="A26" s="44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5" ht="15">
      <c r="A27" s="70"/>
      <c r="B27" s="70" t="str">
        <f>+Exp!B27</f>
        <v>Enero-junio 2015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N27" s="37"/>
      <c r="O27" s="37"/>
    </row>
    <row r="28" spans="1:12" ht="9" customHeight="1">
      <c r="A28" s="72"/>
      <c r="B28" s="44"/>
      <c r="C28" s="44"/>
      <c r="D28" s="71"/>
      <c r="E28" s="71"/>
      <c r="F28" s="71"/>
      <c r="G28" s="71"/>
      <c r="H28" s="71"/>
      <c r="I28" s="71"/>
      <c r="J28" s="71"/>
      <c r="K28" s="71"/>
      <c r="L28" s="44"/>
    </row>
    <row r="29" spans="1:24" s="8" customFormat="1" ht="14.25" customHeight="1">
      <c r="A29" s="52" t="s">
        <v>1</v>
      </c>
      <c r="B29" s="87"/>
      <c r="C29" s="87">
        <v>471.44329</v>
      </c>
      <c r="D29" s="87">
        <v>5556.193679</v>
      </c>
      <c r="E29" s="87">
        <v>1383.5012730900005</v>
      </c>
      <c r="F29" s="87">
        <v>225.40446400000002</v>
      </c>
      <c r="G29" s="87">
        <v>143.327</v>
      </c>
      <c r="H29" s="87">
        <v>522.458</v>
      </c>
      <c r="I29" s="87">
        <v>767.562527</v>
      </c>
      <c r="J29" s="87">
        <v>379.109769</v>
      </c>
      <c r="K29" s="87">
        <v>626.87036</v>
      </c>
      <c r="L29" s="87">
        <f aca="true" t="shared" si="2" ref="L29:L42">SUM(B29:K29)</f>
        <v>10075.870362090003</v>
      </c>
      <c r="N29" s="17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4" s="8" customFormat="1" ht="14.25" customHeight="1">
      <c r="A30" s="52" t="s">
        <v>2</v>
      </c>
      <c r="B30" s="87">
        <v>779.8436528000001</v>
      </c>
      <c r="C30" s="87"/>
      <c r="D30" s="87">
        <v>1419.076568</v>
      </c>
      <c r="E30" s="87">
        <v>47.97944149456479</v>
      </c>
      <c r="F30" s="87">
        <v>122.30515799999999</v>
      </c>
      <c r="G30" s="87">
        <v>135.612</v>
      </c>
      <c r="H30" s="87">
        <v>17.166</v>
      </c>
      <c r="I30" s="87">
        <v>19.560817</v>
      </c>
      <c r="J30" s="87">
        <v>152.734959</v>
      </c>
      <c r="K30" s="87">
        <v>4.049666</v>
      </c>
      <c r="L30" s="87">
        <f t="shared" si="2"/>
        <v>2698.3282622945653</v>
      </c>
      <c r="M30" s="2"/>
      <c r="N30" s="17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s="8" customFormat="1" ht="14.25" customHeight="1">
      <c r="A31" s="52" t="s">
        <v>3</v>
      </c>
      <c r="B31" s="87">
        <v>6525.794316619999</v>
      </c>
      <c r="C31" s="87">
        <v>784.968778</v>
      </c>
      <c r="D31" s="87"/>
      <c r="E31" s="87">
        <v>2459.9541647200026</v>
      </c>
      <c r="F31" s="87">
        <v>968.36856</v>
      </c>
      <c r="G31" s="87">
        <v>375.554</v>
      </c>
      <c r="H31" s="87">
        <v>2140.04</v>
      </c>
      <c r="I31" s="87">
        <v>1253.468546</v>
      </c>
      <c r="J31" s="87">
        <v>853.687157</v>
      </c>
      <c r="K31" s="87">
        <v>787.018736</v>
      </c>
      <c r="L31" s="87">
        <f t="shared" si="2"/>
        <v>16148.854258340003</v>
      </c>
      <c r="M31"/>
      <c r="N31" s="17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s="8" customFormat="1" ht="14.25" customHeight="1">
      <c r="A32" s="52" t="s">
        <v>4</v>
      </c>
      <c r="B32" s="87">
        <v>353.93076629</v>
      </c>
      <c r="C32" s="87">
        <v>207.611255</v>
      </c>
      <c r="D32" s="87">
        <v>1675.7364599999999</v>
      </c>
      <c r="E32" s="87"/>
      <c r="F32" s="87">
        <v>408.557283</v>
      </c>
      <c r="G32" s="87">
        <v>257.527</v>
      </c>
      <c r="H32" s="87">
        <v>734.555</v>
      </c>
      <c r="I32" s="87">
        <v>80.965548</v>
      </c>
      <c r="J32" s="87">
        <v>561.903735</v>
      </c>
      <c r="K32" s="87">
        <v>63.585877999999994</v>
      </c>
      <c r="L32" s="87">
        <f t="shared" si="2"/>
        <v>4344.37292529</v>
      </c>
      <c r="M32"/>
      <c r="N32" s="17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spans="1:24" s="8" customFormat="1" ht="14.25" customHeight="1">
      <c r="A33" s="56" t="s">
        <v>5</v>
      </c>
      <c r="B33" s="87">
        <v>115.50874115999999</v>
      </c>
      <c r="C33" s="87">
        <v>87.07175500000001</v>
      </c>
      <c r="D33" s="87">
        <v>710.642885</v>
      </c>
      <c r="E33" s="87">
        <v>431.89001857999864</v>
      </c>
      <c r="F33" s="87"/>
      <c r="G33" s="87">
        <v>876.988</v>
      </c>
      <c r="H33" s="87">
        <v>488.913</v>
      </c>
      <c r="I33" s="87">
        <v>11.318348</v>
      </c>
      <c r="J33" s="87">
        <v>639.478531</v>
      </c>
      <c r="K33" s="87">
        <v>10.327744000000001</v>
      </c>
      <c r="L33" s="87">
        <f t="shared" si="2"/>
        <v>3372.139022739999</v>
      </c>
      <c r="M33" s="2"/>
      <c r="N33" s="17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spans="1:24" s="8" customFormat="1" ht="14.25" customHeight="1">
      <c r="A34" s="52" t="s">
        <v>7</v>
      </c>
      <c r="B34" s="87">
        <v>7.66845191</v>
      </c>
      <c r="C34" s="87">
        <v>1.143754</v>
      </c>
      <c r="D34" s="87">
        <v>17.095181</v>
      </c>
      <c r="E34" s="87">
        <v>2.218</v>
      </c>
      <c r="F34" s="87">
        <v>1.459865</v>
      </c>
      <c r="G34" s="87">
        <v>3.244</v>
      </c>
      <c r="H34" s="87">
        <v>7.205</v>
      </c>
      <c r="I34" s="87">
        <v>0.61177</v>
      </c>
      <c r="J34" s="87">
        <v>0.423093</v>
      </c>
      <c r="K34" s="87">
        <v>0.838178</v>
      </c>
      <c r="L34" s="87">
        <f t="shared" si="2"/>
        <v>41.90729291</v>
      </c>
      <c r="M34" s="2"/>
      <c r="N34" s="17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spans="1:24" s="8" customFormat="1" ht="14.25" customHeight="1">
      <c r="A35" s="52" t="s">
        <v>16</v>
      </c>
      <c r="B35" s="87">
        <v>125.37315856</v>
      </c>
      <c r="C35" s="87">
        <v>24.821082999999998</v>
      </c>
      <c r="D35" s="87">
        <v>67.469971</v>
      </c>
      <c r="E35" s="87">
        <v>611.6703801499999</v>
      </c>
      <c r="F35" s="87">
        <v>401.54197</v>
      </c>
      <c r="G35" s="87"/>
      <c r="H35" s="87">
        <v>75.059</v>
      </c>
      <c r="I35" s="87">
        <v>2.250494</v>
      </c>
      <c r="J35" s="87">
        <v>437.558997</v>
      </c>
      <c r="K35" s="87">
        <v>10.591164000000001</v>
      </c>
      <c r="L35" s="87">
        <f t="shared" si="2"/>
        <v>1756.3362177099998</v>
      </c>
      <c r="M35"/>
      <c r="N35" s="17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8" customFormat="1" ht="14.25" customHeight="1">
      <c r="A36" s="52" t="s">
        <v>8</v>
      </c>
      <c r="B36" s="87">
        <v>865.28548762</v>
      </c>
      <c r="C36" s="87">
        <v>136.833843</v>
      </c>
      <c r="D36" s="87">
        <v>2391.315141</v>
      </c>
      <c r="E36" s="87">
        <v>956.7929635299995</v>
      </c>
      <c r="F36" s="87">
        <v>1929.621261</v>
      </c>
      <c r="G36" s="87">
        <v>413.117</v>
      </c>
      <c r="H36" s="87"/>
      <c r="I36" s="87">
        <v>79.09139900000001</v>
      </c>
      <c r="J36" s="87">
        <v>827.3965350000001</v>
      </c>
      <c r="K36" s="87">
        <v>117.08819100000001</v>
      </c>
      <c r="L36" s="87">
        <f t="shared" si="2"/>
        <v>7716.54182115</v>
      </c>
      <c r="M36"/>
      <c r="N36" s="17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8" customFormat="1" ht="14.25" customHeight="1">
      <c r="A37" s="88" t="s">
        <v>64</v>
      </c>
      <c r="B37" s="87">
        <v>0.05628436</v>
      </c>
      <c r="C37" s="87">
        <v>2.121298</v>
      </c>
      <c r="D37" s="87">
        <v>5.041844</v>
      </c>
      <c r="E37" s="87">
        <v>8.461648960000002</v>
      </c>
      <c r="F37" s="87">
        <v>19.479008999999998</v>
      </c>
      <c r="G37" s="87">
        <v>613.613</v>
      </c>
      <c r="H37" s="87">
        <v>43.594</v>
      </c>
      <c r="I37" s="87">
        <v>46.818383000000004</v>
      </c>
      <c r="J37" s="87">
        <v>48.026894</v>
      </c>
      <c r="K37" s="87">
        <v>0.985164</v>
      </c>
      <c r="L37" s="87">
        <f t="shared" si="2"/>
        <v>788.1975253200002</v>
      </c>
      <c r="M37"/>
      <c r="N37" s="17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s="8" customFormat="1" ht="14.25" customHeight="1">
      <c r="A38" s="52" t="s">
        <v>9</v>
      </c>
      <c r="B38" s="87">
        <v>200.75998047000004</v>
      </c>
      <c r="C38" s="87">
        <v>42.534038</v>
      </c>
      <c r="D38" s="87">
        <v>477.797473</v>
      </c>
      <c r="E38" s="87">
        <v>263.9149395999999</v>
      </c>
      <c r="F38" s="87">
        <v>25.868032</v>
      </c>
      <c r="G38" s="87">
        <v>12.344</v>
      </c>
      <c r="H38" s="87">
        <v>75.304</v>
      </c>
      <c r="I38" s="87"/>
      <c r="J38" s="87">
        <v>117.95873</v>
      </c>
      <c r="K38" s="87">
        <v>63.885743000000005</v>
      </c>
      <c r="L38" s="87">
        <f t="shared" si="2"/>
        <v>1280.36693607</v>
      </c>
      <c r="M38" s="2"/>
      <c r="N38" s="17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8" customFormat="1" ht="14.25" customHeight="1">
      <c r="A39" s="52" t="s">
        <v>10</v>
      </c>
      <c r="B39" s="87">
        <v>58.362902840000004</v>
      </c>
      <c r="C39" s="87">
        <v>290.321192</v>
      </c>
      <c r="D39" s="87">
        <v>642.08842</v>
      </c>
      <c r="E39" s="87">
        <v>491.4644547199992</v>
      </c>
      <c r="F39" s="87">
        <v>494.505224</v>
      </c>
      <c r="G39" s="87">
        <v>386.262</v>
      </c>
      <c r="H39" s="87">
        <v>369.524</v>
      </c>
      <c r="I39" s="87">
        <v>4.378048</v>
      </c>
      <c r="J39" s="87"/>
      <c r="K39" s="87">
        <v>16.757098999999997</v>
      </c>
      <c r="L39" s="87">
        <f t="shared" si="2"/>
        <v>2753.663340559999</v>
      </c>
      <c r="M39"/>
      <c r="N39" s="17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8" customFormat="1" ht="14.25" customHeight="1">
      <c r="A40" s="52" t="s">
        <v>11</v>
      </c>
      <c r="B40" s="87">
        <v>232.08424441999998</v>
      </c>
      <c r="C40" s="87">
        <v>20.90757</v>
      </c>
      <c r="D40" s="87">
        <v>628.898652</v>
      </c>
      <c r="E40" s="87">
        <v>90.95818468000003</v>
      </c>
      <c r="F40" s="87">
        <v>36.301739999999995</v>
      </c>
      <c r="G40" s="87">
        <v>27.14</v>
      </c>
      <c r="H40" s="87">
        <v>182.529</v>
      </c>
      <c r="I40" s="87">
        <v>49.736533</v>
      </c>
      <c r="J40" s="87">
        <v>70.293842</v>
      </c>
      <c r="K40" s="87"/>
      <c r="L40" s="87">
        <f t="shared" si="2"/>
        <v>1338.8497661000001</v>
      </c>
      <c r="M40"/>
      <c r="N40" s="17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8" customFormat="1" ht="14.25" customHeight="1">
      <c r="A41" s="52" t="s">
        <v>12</v>
      </c>
      <c r="B41" s="87">
        <v>1.85627998</v>
      </c>
      <c r="C41" s="87">
        <v>0.724077</v>
      </c>
      <c r="D41" s="87">
        <v>385.24541899999997</v>
      </c>
      <c r="E41" s="87">
        <v>16.82374043</v>
      </c>
      <c r="F41" s="87">
        <v>137.83416</v>
      </c>
      <c r="G41" s="87">
        <v>13.464</v>
      </c>
      <c r="H41" s="87">
        <v>49.831</v>
      </c>
      <c r="I41" s="87">
        <v>0.034446</v>
      </c>
      <c r="J41" s="87">
        <v>13.731054</v>
      </c>
      <c r="K41" s="87">
        <v>125.186776</v>
      </c>
      <c r="L41" s="87">
        <f t="shared" si="2"/>
        <v>744.73095241</v>
      </c>
      <c r="M41" s="22"/>
      <c r="N41" s="17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15" s="11" customFormat="1" ht="15" customHeight="1">
      <c r="A42" s="60" t="s">
        <v>29</v>
      </c>
      <c r="B42" s="74">
        <f aca="true" t="shared" si="3" ref="B42:J42">SUM(B29:B41)</f>
        <v>9266.52426703</v>
      </c>
      <c r="C42" s="74">
        <f t="shared" si="3"/>
        <v>2070.501933</v>
      </c>
      <c r="D42" s="74">
        <f t="shared" si="3"/>
        <v>13976.601693</v>
      </c>
      <c r="E42" s="74">
        <f>SUM(E29:E41)</f>
        <v>6765.629209954566</v>
      </c>
      <c r="F42" s="74">
        <f t="shared" si="3"/>
        <v>4771.246726</v>
      </c>
      <c r="G42" s="74">
        <f t="shared" si="3"/>
        <v>3258.192</v>
      </c>
      <c r="H42" s="74">
        <f t="shared" si="3"/>
        <v>4706.178</v>
      </c>
      <c r="I42" s="74">
        <f t="shared" si="3"/>
        <v>2315.7968589999996</v>
      </c>
      <c r="J42" s="74">
        <f t="shared" si="3"/>
        <v>4102.303296</v>
      </c>
      <c r="K42" s="74">
        <f>SUM(K29:K41)</f>
        <v>1827.184699</v>
      </c>
      <c r="L42" s="74">
        <f t="shared" si="2"/>
        <v>53060.15868298456</v>
      </c>
      <c r="M42" s="15"/>
      <c r="N42" s="17"/>
      <c r="O42" s="28"/>
    </row>
    <row r="43" spans="1:12" ht="9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5" ht="15">
      <c r="A44" s="70"/>
      <c r="B44" s="70" t="str">
        <f>+Exp!B44</f>
        <v>Crecimiento 2016/2015</v>
      </c>
      <c r="C44" s="70"/>
      <c r="D44" s="71"/>
      <c r="E44" s="71"/>
      <c r="F44" s="71"/>
      <c r="G44" s="71"/>
      <c r="H44" s="71"/>
      <c r="I44" s="71"/>
      <c r="J44" s="71"/>
      <c r="K44" s="71"/>
      <c r="L44" s="71"/>
      <c r="N44" s="37"/>
      <c r="O44" s="37"/>
    </row>
    <row r="45" spans="1:12" ht="9" customHeight="1">
      <c r="A45" s="72"/>
      <c r="B45" s="44"/>
      <c r="C45" s="44"/>
      <c r="D45" s="71"/>
      <c r="E45" s="71"/>
      <c r="F45" s="71"/>
      <c r="G45" s="71"/>
      <c r="H45" s="71"/>
      <c r="I45" s="71"/>
      <c r="J45" s="71"/>
      <c r="K45" s="71"/>
      <c r="L45" s="44"/>
    </row>
    <row r="46" spans="1:13" s="8" customFormat="1" ht="14.25" customHeight="1">
      <c r="A46" s="52" t="s">
        <v>1</v>
      </c>
      <c r="B46" s="75"/>
      <c r="C46" s="75">
        <f aca="true" t="shared" si="4" ref="C46:L46">+(C12/C29-1)*100</f>
        <v>-19.527258941367055</v>
      </c>
      <c r="D46" s="75">
        <f t="shared" si="4"/>
        <v>-23.967649688548597</v>
      </c>
      <c r="E46" s="75">
        <f t="shared" si="4"/>
        <v>-14.547651609345834</v>
      </c>
      <c r="F46" s="75">
        <f t="shared" si="4"/>
        <v>-7.588568875903013</v>
      </c>
      <c r="G46" s="75">
        <f t="shared" si="4"/>
        <v>-32.24863424197814</v>
      </c>
      <c r="H46" s="75">
        <f t="shared" si="4"/>
        <v>-24.81883711226548</v>
      </c>
      <c r="I46" s="75">
        <f aca="true" t="shared" si="5" ref="I46:I54">+(I12/I29-1)*100</f>
        <v>-21.862805582221966</v>
      </c>
      <c r="J46" s="75">
        <f t="shared" si="4"/>
        <v>-7.506799699482281</v>
      </c>
      <c r="K46" s="75">
        <f t="shared" si="4"/>
        <v>-19.69608468966374</v>
      </c>
      <c r="L46" s="75">
        <f t="shared" si="4"/>
        <v>-21.21651491530878</v>
      </c>
      <c r="M46" s="22"/>
    </row>
    <row r="47" spans="1:13" s="8" customFormat="1" ht="14.25" customHeight="1">
      <c r="A47" s="52" t="s">
        <v>2</v>
      </c>
      <c r="B47" s="75">
        <f aca="true" t="shared" si="6" ref="B47:B59">+(B13/B30-1)*100</f>
        <v>-47.87087753546694</v>
      </c>
      <c r="C47" s="75"/>
      <c r="D47" s="75">
        <f>+(D13/D30-1)*100</f>
        <v>-48.84634773280253</v>
      </c>
      <c r="E47" s="75">
        <f>+(E13/E30-1)*100</f>
        <v>-28.986655343724046</v>
      </c>
      <c r="F47" s="75">
        <f>+(F13/F30-1)*100</f>
        <v>55.40291195241333</v>
      </c>
      <c r="G47" s="75">
        <f>+(G13/G30-1)*100</f>
        <v>-28.01079550482257</v>
      </c>
      <c r="H47" s="75">
        <f>+(H13/H30-1)*100</f>
        <v>-6.769194920191069</v>
      </c>
      <c r="I47" s="75">
        <f t="shared" si="5"/>
        <v>30.02492687294196</v>
      </c>
      <c r="J47" s="75">
        <f aca="true" t="shared" si="7" ref="J47:K55">+(J13/J30-1)*100</f>
        <v>24.151387633527953</v>
      </c>
      <c r="K47" s="75">
        <f t="shared" si="7"/>
        <v>-28.63962114406472</v>
      </c>
      <c r="L47" s="75">
        <f aca="true" t="shared" si="8" ref="L47:L59">+(L13/L30-1)*100</f>
        <v>-37.43722294495231</v>
      </c>
      <c r="M47" s="22"/>
    </row>
    <row r="48" spans="1:14" s="8" customFormat="1" ht="14.25" customHeight="1">
      <c r="A48" s="52" t="s">
        <v>3</v>
      </c>
      <c r="B48" s="75">
        <f t="shared" si="6"/>
        <v>2.1801621348631617</v>
      </c>
      <c r="C48" s="75">
        <f aca="true" t="shared" si="9" ref="C48:C59">+(C14/C31-1)*100</f>
        <v>-7.056108160266216</v>
      </c>
      <c r="D48" s="75"/>
      <c r="E48" s="75">
        <f>+(E14/E31-1)*100</f>
        <v>-16.786762586977165</v>
      </c>
      <c r="F48" s="75">
        <f>+(F14/F31-1)*100</f>
        <v>2.6995141188805194</v>
      </c>
      <c r="G48" s="75">
        <f>+(G14/G31-1)*100</f>
        <v>-14.377958961960191</v>
      </c>
      <c r="H48" s="75">
        <f>+(H14/H31-1)*100</f>
        <v>6.4387114259546685</v>
      </c>
      <c r="I48" s="75">
        <f t="shared" si="5"/>
        <v>-16.9026057874451</v>
      </c>
      <c r="J48" s="75">
        <f t="shared" si="7"/>
        <v>15.676513334263497</v>
      </c>
      <c r="K48" s="75">
        <f t="shared" si="7"/>
        <v>-20.156814919842013</v>
      </c>
      <c r="L48" s="75">
        <f t="shared" si="8"/>
        <v>-2.8039459484015983</v>
      </c>
      <c r="M48" s="22"/>
      <c r="N48" s="22"/>
    </row>
    <row r="49" spans="1:12" s="8" customFormat="1" ht="14.25" customHeight="1">
      <c r="A49" s="52" t="s">
        <v>4</v>
      </c>
      <c r="B49" s="75">
        <f t="shared" si="6"/>
        <v>47.046445412311336</v>
      </c>
      <c r="C49" s="75">
        <f t="shared" si="9"/>
        <v>-10.971152310600885</v>
      </c>
      <c r="D49" s="75">
        <f aca="true" t="shared" si="10" ref="D49:D59">+(D15/D32-1)*100</f>
        <v>-11.640087367914631</v>
      </c>
      <c r="E49" s="75"/>
      <c r="F49" s="75">
        <f>+(F15/F32-1)*100</f>
        <v>-18.4839429236169</v>
      </c>
      <c r="G49" s="75">
        <f>+(G15/G32-1)*100</f>
        <v>-26.825925048635668</v>
      </c>
      <c r="H49" s="75">
        <f>+(H15/H32-1)*100</f>
        <v>-4.41369264384559</v>
      </c>
      <c r="I49" s="75">
        <f t="shared" si="5"/>
        <v>-23.638968021311978</v>
      </c>
      <c r="J49" s="75">
        <f t="shared" si="7"/>
        <v>-0.5294700523747142</v>
      </c>
      <c r="K49" s="75">
        <f t="shared" si="7"/>
        <v>-7.4022253809249765</v>
      </c>
      <c r="L49" s="75">
        <f t="shared" si="8"/>
        <v>-5.8734940951913455</v>
      </c>
    </row>
    <row r="50" spans="1:14" s="8" customFormat="1" ht="14.25" customHeight="1">
      <c r="A50" s="56" t="s">
        <v>5</v>
      </c>
      <c r="B50" s="75">
        <f t="shared" si="6"/>
        <v>-24.06812397989082</v>
      </c>
      <c r="C50" s="75">
        <f t="shared" si="9"/>
        <v>3.4144333027397833</v>
      </c>
      <c r="D50" s="75">
        <f t="shared" si="10"/>
        <v>-43.546756117877685</v>
      </c>
      <c r="E50" s="75">
        <f aca="true" t="shared" si="11" ref="E50:E59">+(E16/E33-1)*100</f>
        <v>-11.49640895227152</v>
      </c>
      <c r="F50" s="75"/>
      <c r="G50" s="75">
        <f>+(G16/G33-1)*100</f>
        <v>-33.988948537494245</v>
      </c>
      <c r="H50" s="75">
        <f>+(H16/H33-1)*100</f>
        <v>-4.400782961385774</v>
      </c>
      <c r="I50" s="75">
        <f t="shared" si="5"/>
        <v>170.8445349091581</v>
      </c>
      <c r="J50" s="75">
        <f t="shared" si="7"/>
        <v>-13.723585194136867</v>
      </c>
      <c r="K50" s="75">
        <f t="shared" si="7"/>
        <v>73.52042227227939</v>
      </c>
      <c r="L50" s="75">
        <f t="shared" si="8"/>
        <v>-22.667100692928145</v>
      </c>
      <c r="N50" s="90"/>
    </row>
    <row r="51" spans="1:12" s="8" customFormat="1" ht="14.25" customHeight="1">
      <c r="A51" s="52" t="s">
        <v>7</v>
      </c>
      <c r="B51" s="75">
        <f t="shared" si="6"/>
        <v>-17.930458404609062</v>
      </c>
      <c r="C51" s="75">
        <f t="shared" si="9"/>
        <v>-33.955903105038324</v>
      </c>
      <c r="D51" s="75">
        <f t="shared" si="10"/>
        <v>-6.507108640733317</v>
      </c>
      <c r="E51" s="75">
        <f t="shared" si="11"/>
        <v>-11.000901713255185</v>
      </c>
      <c r="F51" s="75">
        <f aca="true" t="shared" si="12" ref="F51:F59">+(F17/F34-1)*100</f>
        <v>16.540228034784032</v>
      </c>
      <c r="G51" s="75">
        <f>+(G17/G34-1)*100</f>
        <v>-98.11960542540074</v>
      </c>
      <c r="H51" s="75">
        <f>+(H17/H34-1)*100</f>
        <v>-54.489937543372655</v>
      </c>
      <c r="I51" s="75">
        <f t="shared" si="5"/>
        <v>-43.199405005148996</v>
      </c>
      <c r="J51" s="75">
        <f t="shared" si="7"/>
        <v>47.643662268106524</v>
      </c>
      <c r="K51" s="75">
        <f t="shared" si="7"/>
        <v>65.36141487846257</v>
      </c>
      <c r="L51" s="75">
        <f t="shared" si="8"/>
        <v>-22.67423142889905</v>
      </c>
    </row>
    <row r="52" spans="1:12" s="8" customFormat="1" ht="14.25" customHeight="1">
      <c r="A52" s="52" t="s">
        <v>16</v>
      </c>
      <c r="B52" s="75">
        <f t="shared" si="6"/>
        <v>-6.416433934022747</v>
      </c>
      <c r="C52" s="75">
        <f t="shared" si="9"/>
        <v>-19.023142543780224</v>
      </c>
      <c r="D52" s="75">
        <f t="shared" si="10"/>
        <v>-18.411273661285556</v>
      </c>
      <c r="E52" s="75">
        <f t="shared" si="11"/>
        <v>-23.330008369050827</v>
      </c>
      <c r="F52" s="75">
        <f t="shared" si="12"/>
        <v>-6.245297347124145</v>
      </c>
      <c r="G52" s="75"/>
      <c r="H52" s="75">
        <f>+(H18/H35-1)*100</f>
        <v>24.070397953609834</v>
      </c>
      <c r="I52" s="75">
        <f t="shared" si="5"/>
        <v>-0.21608589047561466</v>
      </c>
      <c r="J52" s="75">
        <f t="shared" si="7"/>
        <v>3.965569241854716</v>
      </c>
      <c r="K52" s="75">
        <f t="shared" si="7"/>
        <v>3.32556459327793</v>
      </c>
      <c r="L52" s="75">
        <f t="shared" si="8"/>
        <v>-8.950592613467167</v>
      </c>
    </row>
    <row r="53" spans="1:12" s="8" customFormat="1" ht="14.25" customHeight="1">
      <c r="A53" s="52" t="s">
        <v>8</v>
      </c>
      <c r="B53" s="75">
        <f t="shared" si="6"/>
        <v>-0.45162215198462086</v>
      </c>
      <c r="C53" s="75">
        <f t="shared" si="9"/>
        <v>-22.653587241571515</v>
      </c>
      <c r="D53" s="75">
        <f t="shared" si="10"/>
        <v>-34.154812680124294</v>
      </c>
      <c r="E53" s="75">
        <f t="shared" si="11"/>
        <v>-9.081531991980906</v>
      </c>
      <c r="F53" s="75">
        <f t="shared" si="12"/>
        <v>-13.33121971648923</v>
      </c>
      <c r="G53" s="75">
        <f aca="true" t="shared" si="13" ref="G53:H59">+(G19/G36-1)*100</f>
        <v>-41.28346207006732</v>
      </c>
      <c r="H53" s="75"/>
      <c r="I53" s="75">
        <f t="shared" si="5"/>
        <v>-11.968296325116235</v>
      </c>
      <c r="J53" s="75">
        <f t="shared" si="7"/>
        <v>-2.8215463822313436</v>
      </c>
      <c r="K53" s="75">
        <f t="shared" si="7"/>
        <v>-14.03700651588341</v>
      </c>
      <c r="L53" s="75">
        <f t="shared" si="8"/>
        <v>-18.344801218339455</v>
      </c>
    </row>
    <row r="54" spans="1:12" s="8" customFormat="1" ht="14.25" customHeight="1">
      <c r="A54" s="88" t="s">
        <v>64</v>
      </c>
      <c r="B54" s="75">
        <f t="shared" si="6"/>
        <v>2183.5543301904827</v>
      </c>
      <c r="C54" s="75">
        <f t="shared" si="9"/>
        <v>-13.642213399531789</v>
      </c>
      <c r="D54" s="75">
        <f t="shared" si="10"/>
        <v>-44.552092448715186</v>
      </c>
      <c r="E54" s="75">
        <f t="shared" si="11"/>
        <v>118.52518448129987</v>
      </c>
      <c r="F54" s="75">
        <f t="shared" si="12"/>
        <v>-27.800228440779506</v>
      </c>
      <c r="G54" s="75">
        <f t="shared" si="13"/>
        <v>-75.30642277787466</v>
      </c>
      <c r="H54" s="75">
        <f t="shared" si="13"/>
        <v>-44.30884984172134</v>
      </c>
      <c r="I54" s="75">
        <f t="shared" si="5"/>
        <v>-22.523039721384663</v>
      </c>
      <c r="J54" s="75">
        <f t="shared" si="7"/>
        <v>-9.561111738768691</v>
      </c>
      <c r="K54" s="75">
        <f t="shared" si="7"/>
        <v>-43.219910593566155</v>
      </c>
      <c r="L54" s="75">
        <f t="shared" si="8"/>
        <v>-62.6316706817341</v>
      </c>
    </row>
    <row r="55" spans="1:12" s="8" customFormat="1" ht="14.25" customHeight="1">
      <c r="A55" s="52" t="s">
        <v>9</v>
      </c>
      <c r="B55" s="75">
        <f t="shared" si="6"/>
        <v>81.23843593139392</v>
      </c>
      <c r="C55" s="75">
        <f t="shared" si="9"/>
        <v>-33.52873526844547</v>
      </c>
      <c r="D55" s="75">
        <f t="shared" si="10"/>
        <v>13.592260668988509</v>
      </c>
      <c r="E55" s="75">
        <f t="shared" si="11"/>
        <v>-14.093364572832934</v>
      </c>
      <c r="F55" s="75">
        <f t="shared" si="12"/>
        <v>-38.58832399774362</v>
      </c>
      <c r="G55" s="75">
        <f t="shared" si="13"/>
        <v>-19.361633182112758</v>
      </c>
      <c r="H55" s="75">
        <f>+(H21/H38-1)*100</f>
        <v>-21.008180176351853</v>
      </c>
      <c r="I55" s="75"/>
      <c r="J55" s="75">
        <f t="shared" si="7"/>
        <v>-52.75216170943855</v>
      </c>
      <c r="K55" s="75">
        <f t="shared" si="7"/>
        <v>-31.144704695694013</v>
      </c>
      <c r="L55" s="75">
        <f t="shared" si="8"/>
        <v>5.175647593134736</v>
      </c>
    </row>
    <row r="56" spans="1:12" s="8" customFormat="1" ht="14.25" customHeight="1">
      <c r="A56" s="52" t="s">
        <v>10</v>
      </c>
      <c r="B56" s="75">
        <f t="shared" si="6"/>
        <v>-2.9999329793445773</v>
      </c>
      <c r="C56" s="75">
        <f t="shared" si="9"/>
        <v>-9.165134248966577</v>
      </c>
      <c r="D56" s="75">
        <f t="shared" si="10"/>
        <v>-19.954383229649288</v>
      </c>
      <c r="E56" s="75">
        <f t="shared" si="11"/>
        <v>-7.247836232692084</v>
      </c>
      <c r="F56" s="75">
        <f t="shared" si="12"/>
        <v>-34.21681830402664</v>
      </c>
      <c r="G56" s="75">
        <f t="shared" si="13"/>
        <v>-24.151482672382997</v>
      </c>
      <c r="H56" s="75">
        <f>+(H22/H39-1)*100</f>
        <v>-30.579339907556747</v>
      </c>
      <c r="I56" s="75">
        <f>+(I22/I39-1)*100</f>
        <v>-7.796876598886071</v>
      </c>
      <c r="J56" s="75"/>
      <c r="K56" s="75">
        <f>+(K22/K39-1)*100</f>
        <v>9.632186334878146</v>
      </c>
      <c r="L56" s="75">
        <f t="shared" si="8"/>
        <v>-20.566120754428496</v>
      </c>
    </row>
    <row r="57" spans="1:12" s="8" customFormat="1" ht="14.25" customHeight="1">
      <c r="A57" s="52" t="s">
        <v>11</v>
      </c>
      <c r="B57" s="75">
        <f t="shared" si="6"/>
        <v>-17.37142012408218</v>
      </c>
      <c r="C57" s="75">
        <f t="shared" si="9"/>
        <v>10.007853614743368</v>
      </c>
      <c r="D57" s="75">
        <f t="shared" si="10"/>
        <v>-16.357455636588004</v>
      </c>
      <c r="E57" s="75">
        <f t="shared" si="11"/>
        <v>-18.22854613725129</v>
      </c>
      <c r="F57" s="75">
        <f t="shared" si="12"/>
        <v>87.52306363276251</v>
      </c>
      <c r="G57" s="75">
        <f t="shared" si="13"/>
        <v>-16.57700810611644</v>
      </c>
      <c r="H57" s="75">
        <f>+(H23/H40-1)*100</f>
        <v>-3.697494644686594</v>
      </c>
      <c r="I57" s="75">
        <f>+(I23/I40-1)*100</f>
        <v>7.142120259970675</v>
      </c>
      <c r="J57" s="75">
        <f>+(J23/J40-1)*100</f>
        <v>-11.486835504026093</v>
      </c>
      <c r="K57" s="75"/>
      <c r="L57" s="75">
        <f t="shared" si="8"/>
        <v>-10.581769992961132</v>
      </c>
    </row>
    <row r="58" spans="1:12" s="8" customFormat="1" ht="14.25" customHeight="1">
      <c r="A58" s="52" t="s">
        <v>12</v>
      </c>
      <c r="B58" s="75">
        <f t="shared" si="6"/>
        <v>863.2357275113208</v>
      </c>
      <c r="C58" s="75">
        <f t="shared" si="9"/>
        <v>-1.6524485655531107</v>
      </c>
      <c r="D58" s="75">
        <f t="shared" si="10"/>
        <v>-39.7572615912144</v>
      </c>
      <c r="E58" s="75">
        <f t="shared" si="11"/>
        <v>144.1683869940687</v>
      </c>
      <c r="F58" s="75">
        <f t="shared" si="12"/>
        <v>-25.0205710979049</v>
      </c>
      <c r="G58" s="75">
        <f t="shared" si="13"/>
        <v>-68.85026737967914</v>
      </c>
      <c r="H58" s="75">
        <f>+(H24/H41-1)*100</f>
        <v>31.271698340390518</v>
      </c>
      <c r="I58" s="75">
        <f>+(I24/I41-1)*100</f>
        <v>505.6203913371655</v>
      </c>
      <c r="J58" s="75">
        <f>+(J24/J41-1)*100</f>
        <v>-47.79311915895167</v>
      </c>
      <c r="K58" s="75">
        <f>+(K24/K41-1)*100</f>
        <v>-98.2601317250953</v>
      </c>
      <c r="L58" s="75">
        <f t="shared" si="8"/>
        <v>-36.31745450148799</v>
      </c>
    </row>
    <row r="59" spans="1:12" s="11" customFormat="1" ht="15" customHeight="1">
      <c r="A59" s="60" t="s">
        <v>29</v>
      </c>
      <c r="B59" s="76">
        <f t="shared" si="6"/>
        <v>0.35200708097271605</v>
      </c>
      <c r="C59" s="76">
        <f t="shared" si="9"/>
        <v>-11.709182210167024</v>
      </c>
      <c r="D59" s="76">
        <f t="shared" si="10"/>
        <v>-26.3377421411647</v>
      </c>
      <c r="E59" s="76">
        <f t="shared" si="11"/>
        <v>-14.229614964346194</v>
      </c>
      <c r="F59" s="76">
        <f t="shared" si="12"/>
        <v>-9.811154335178285</v>
      </c>
      <c r="G59" s="76">
        <f t="shared" si="13"/>
        <v>-38.38435549531766</v>
      </c>
      <c r="H59" s="76">
        <f>+(H25/H42-1)*100</f>
        <v>-3.657638958832421</v>
      </c>
      <c r="I59" s="76">
        <f>+(I25/I42-1)*100</f>
        <v>-16.862617741377605</v>
      </c>
      <c r="J59" s="76">
        <f>+(J25/J42-1)*100</f>
        <v>-0.8708358554286533</v>
      </c>
      <c r="K59" s="76">
        <f>+(K25/K42-1)*100</f>
        <v>-23.951243146875754</v>
      </c>
      <c r="L59" s="76">
        <f t="shared" si="8"/>
        <v>-14.339217299310015</v>
      </c>
    </row>
    <row r="60" spans="1:12" ht="9" customHeight="1" thickBot="1">
      <c r="A60" s="68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 ht="2.25" customHeight="1">
      <c r="A61" s="78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 s="17" customFormat="1" ht="12">
      <c r="A62" s="65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s="17" customFormat="1" ht="12">
      <c r="A63" s="65" t="s">
        <v>67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2:12" s="17" customFormat="1" ht="1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19"/>
    </row>
    <row r="65" spans="1:12" ht="12.75">
      <c r="A65" s="6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3.5" thickBot="1">
      <c r="B66" s="3"/>
      <c r="C66" s="3"/>
      <c r="D66" s="3"/>
      <c r="E66" s="7"/>
      <c r="F66" s="3"/>
      <c r="G66" s="3"/>
      <c r="H66" s="3"/>
      <c r="I66" s="3"/>
      <c r="J66" s="3"/>
      <c r="K66" s="3"/>
      <c r="L66" s="3"/>
    </row>
    <row r="67" spans="1:12" ht="12.75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2:3" ht="12.75">
      <c r="B68" s="5"/>
      <c r="C68" s="5"/>
    </row>
    <row r="69" spans="2:12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1" spans="1:11" ht="12.75">
      <c r="A71" s="35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2" ht="12.75">
      <c r="A72" s="35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5"/>
    </row>
    <row r="73" spans="1:11" ht="12.75">
      <c r="A73" s="35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52"/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1:11" ht="12.75">
      <c r="A75" s="52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12.75">
      <c r="A76" s="52"/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1:11" ht="12.75">
      <c r="A77" s="52"/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1:11" ht="12.75">
      <c r="A78" s="56"/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52"/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.75">
      <c r="A80" s="52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12.75">
      <c r="A81" s="52"/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1:11" ht="12.75">
      <c r="A82" s="52"/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1:11" ht="12.75">
      <c r="A83" s="52"/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</sheetData>
  <sheetProtection/>
  <mergeCells count="1">
    <mergeCell ref="A7:A8"/>
  </mergeCells>
  <printOptions/>
  <pageMargins left="0.7874015748031497" right="0.7874015748031497" top="0.7874015748031497" bottom="0.7874015748031497" header="0" footer="0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4" sqref="V4"/>
    </sheetView>
  </sheetViews>
  <sheetFormatPr defaultColWidth="11.421875" defaultRowHeight="12.75"/>
  <cols>
    <col min="1" max="1" width="11.8515625" style="0" customWidth="1"/>
    <col min="2" max="15" width="8.7109375" style="0" customWidth="1"/>
    <col min="16" max="16" width="12.8515625" style="0" bestFit="1" customWidth="1"/>
  </cols>
  <sheetData>
    <row r="1" spans="1:15" ht="15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75">
      <c r="A2" s="45" t="s">
        <v>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2.75">
      <c r="A3" s="46" t="str">
        <f>+Exp!A4</f>
        <v>Enero-junio 2015-2016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2.75">
      <c r="A4" s="46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7.5" customHeight="1" thickBot="1">
      <c r="A5" s="47"/>
      <c r="B5" s="47"/>
      <c r="C5" s="47"/>
      <c r="D5" s="47"/>
      <c r="E5" s="47"/>
      <c r="F5" s="47"/>
      <c r="G5" s="47"/>
      <c r="H5" s="47"/>
      <c r="I5" s="47"/>
      <c r="J5" s="68"/>
      <c r="K5" s="47"/>
      <c r="L5" s="47"/>
      <c r="M5" s="47"/>
      <c r="N5" s="47"/>
      <c r="O5" s="47"/>
    </row>
    <row r="6" spans="1:15" ht="15" customHeight="1" thickBot="1">
      <c r="A6" s="98" t="s">
        <v>44</v>
      </c>
      <c r="B6" s="96" t="s">
        <v>45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5" customHeight="1" thickBot="1">
      <c r="A7" s="101" t="s">
        <v>46</v>
      </c>
      <c r="B7" s="99" t="s">
        <v>30</v>
      </c>
      <c r="C7" s="96" t="s">
        <v>31</v>
      </c>
      <c r="D7" s="99" t="s">
        <v>32</v>
      </c>
      <c r="E7" s="100" t="s">
        <v>33</v>
      </c>
      <c r="F7" s="96" t="s">
        <v>40</v>
      </c>
      <c r="G7" s="96" t="s">
        <v>51</v>
      </c>
      <c r="H7" s="96" t="s">
        <v>34</v>
      </c>
      <c r="I7" s="97" t="s">
        <v>35</v>
      </c>
      <c r="J7" s="96" t="s">
        <v>65</v>
      </c>
      <c r="K7" s="99" t="s">
        <v>66</v>
      </c>
      <c r="L7" s="96" t="s">
        <v>37</v>
      </c>
      <c r="M7" s="99" t="s">
        <v>38</v>
      </c>
      <c r="N7" s="96" t="s">
        <v>52</v>
      </c>
      <c r="O7" s="96" t="s">
        <v>18</v>
      </c>
    </row>
    <row r="8" spans="1:15" s="26" customFormat="1" ht="9.75" customHeight="1">
      <c r="A8" s="48"/>
      <c r="B8" s="49"/>
      <c r="C8" s="49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s="26" customFormat="1" ht="12.75">
      <c r="A9" s="48"/>
      <c r="B9" s="51" t="str">
        <f>+Exp!B10</f>
        <v>Enero-junio 2016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0"/>
    </row>
    <row r="10" spans="1:16" s="1" customFormat="1" ht="14.25">
      <c r="A10" s="52" t="s">
        <v>1</v>
      </c>
      <c r="B10" s="53" t="s">
        <v>43</v>
      </c>
      <c r="C10" s="54">
        <f>(Exp!C12+Imp!B13)/($P$24)*100</f>
        <v>0.8276215494891687</v>
      </c>
      <c r="D10" s="54">
        <f>(Exp!D12+Imp!B14)/($P$24)*100</f>
        <v>13.364933845641188</v>
      </c>
      <c r="E10" s="54">
        <f>(Exp!E12+Imp!B15)/($P$24)*100</f>
        <v>0.8903780597798634</v>
      </c>
      <c r="F10" s="54">
        <f>(Exp!F12+Imp!B16)/($P$24)*100</f>
        <v>0.1508108512969839</v>
      </c>
      <c r="G10" s="54">
        <f>(Imp!B17*2)/($P$24)*100</f>
        <v>0.012746489748383135</v>
      </c>
      <c r="H10" s="54">
        <f>(Exp!G12+Imp!B18)/($P$24)*100</f>
        <v>0.21285602053115832</v>
      </c>
      <c r="I10" s="54">
        <f>(Exp!H12+Imp!B19)/($P$24)*100</f>
        <v>1.590717585109772</v>
      </c>
      <c r="J10" s="54">
        <f>(Imp!B20*2)/($P$24)*100</f>
        <v>0.0026031546870030754</v>
      </c>
      <c r="K10" s="54">
        <f>(Exp!I12+Imp!B21)/($P$24)*100</f>
        <v>0.9871823366846685</v>
      </c>
      <c r="L10" s="54">
        <f>(Exp!J12+Imp!B22)/($P$24)*100</f>
        <v>0.11311290162127666</v>
      </c>
      <c r="M10" s="54">
        <f>(Exp!K12+Imp!B23)/($P$24)*100</f>
        <v>0.43580618357764217</v>
      </c>
      <c r="N10" s="54">
        <f>+(Imp!B24*2)/($P$24)*100</f>
        <v>0.03621403846061453</v>
      </c>
      <c r="O10" s="55">
        <f aca="true" t="shared" si="0" ref="O10:O22">SUM(B10:N10)</f>
        <v>18.62498301662772</v>
      </c>
      <c r="P10" s="40"/>
    </row>
    <row r="11" spans="1:16" s="1" customFormat="1" ht="14.25">
      <c r="A11" s="52" t="s">
        <v>2</v>
      </c>
      <c r="B11" s="54">
        <f>(Exp!B13+Imp!C12)/($P$24)*100</f>
        <v>0.6478308567455148</v>
      </c>
      <c r="C11" s="53" t="s">
        <v>43</v>
      </c>
      <c r="D11" s="54">
        <f>(Exp!D13+Imp!C14)/($P$24)*100</f>
        <v>1.4501093982409563</v>
      </c>
      <c r="E11" s="54">
        <f>(Exp!E13+Imp!C15)/($P$24)*100</f>
        <v>0.38734184885721046</v>
      </c>
      <c r="F11" s="54">
        <f>(Exp!F13+Imp!C16)/($P$24)*100</f>
        <v>0.15539004340256402</v>
      </c>
      <c r="G11" s="54">
        <f>(Imp!C17*2)/($P$24)*100</f>
        <v>0.0015299157894852068</v>
      </c>
      <c r="H11" s="54">
        <f>(Exp!G13+Imp!C18)/($P$24)*100</f>
        <v>0.03549910561840771</v>
      </c>
      <c r="I11" s="54">
        <f>(Exp!H13+Imp!C19)/($P$24)*100</f>
        <v>0.17445493044221042</v>
      </c>
      <c r="J11" s="54">
        <f>(+Imp!C20*2)/($P$24)*100</f>
        <v>0.0037102577427747642</v>
      </c>
      <c r="K11" s="54">
        <f>(Exp!I13+Imp!C21)/($P$24)*100</f>
        <v>0.053808391119029235</v>
      </c>
      <c r="L11" s="54">
        <f>(Exp!J13+Imp!C22)/($P$24)*100</f>
        <v>0.5311332018310716</v>
      </c>
      <c r="M11" s="54">
        <f>(Exp!K13+Imp!C23)/($P$24)*100</f>
        <v>0.04369635565218541</v>
      </c>
      <c r="N11" s="54">
        <f>+(Imp!C24*2)/($P$24)*100</f>
        <v>0.001442278731399331</v>
      </c>
      <c r="O11" s="55">
        <f t="shared" si="0"/>
        <v>3.485946584172808</v>
      </c>
      <c r="P11" s="40"/>
    </row>
    <row r="12" spans="1:16" s="1" customFormat="1" ht="14.25">
      <c r="A12" s="52" t="s">
        <v>3</v>
      </c>
      <c r="B12" s="54">
        <f>(Exp!B14+Imp!D12)/($P$24)*100</f>
        <v>8.582179174505715</v>
      </c>
      <c r="C12" s="54">
        <f>(Exp!C14+Imp!D13)/($P$24)*100</f>
        <v>1.4637852784738747</v>
      </c>
      <c r="D12" s="53" t="s">
        <v>43</v>
      </c>
      <c r="E12" s="54">
        <f>(Exp!E14+Imp!D15)/($P$24)*100</f>
        <v>2.9275204229807996</v>
      </c>
      <c r="F12" s="54">
        <f>(Exp!F14+Imp!D16)/($P$24)*100</f>
        <v>0.7979185133072754</v>
      </c>
      <c r="G12" s="54">
        <f>(Imp!D17*2)/($P$24)*100</f>
        <v>0.032370781871890755</v>
      </c>
      <c r="H12" s="54">
        <f>(Exp!G14+Imp!D18)/($P$24)*100</f>
        <v>0.10880890111069827</v>
      </c>
      <c r="I12" s="54">
        <f>(Exp!H14+Imp!D19)/($P$24)*100</f>
        <v>2.92988278821768</v>
      </c>
      <c r="J12" s="54">
        <f>(+Imp!D20*2)/($P$24)*100</f>
        <v>0.005662072952939673</v>
      </c>
      <c r="K12" s="54">
        <f>(Exp!I14+Imp!D21)/($P$24)*100</f>
        <v>1.9300208019715992</v>
      </c>
      <c r="L12" s="54">
        <f>(Exp!J14+Imp!D22)/($P$24)*100</f>
        <v>1.1523885728621492</v>
      </c>
      <c r="M12" s="54">
        <f>(Exp!K14+Imp!D23)/($P$24)*100</f>
        <v>1.0575467116204793</v>
      </c>
      <c r="N12" s="54">
        <f>+(Imp!D24*2)/($P$24)*100</f>
        <v>0.47004894599350217</v>
      </c>
      <c r="O12" s="55">
        <f t="shared" si="0"/>
        <v>21.4581329658686</v>
      </c>
      <c r="P12" s="40"/>
    </row>
    <row r="13" spans="1:15" s="1" customFormat="1" ht="14.25">
      <c r="A13" s="52" t="s">
        <v>4</v>
      </c>
      <c r="B13" s="54">
        <f>(Exp!B15+Imp!E12)/($P$24)*100</f>
        <v>2.270962951692529</v>
      </c>
      <c r="C13" s="54">
        <f>(Exp!C15+Imp!E13)/($P$24)*100</f>
        <v>0.07137888338095688</v>
      </c>
      <c r="D13" s="54">
        <f>(Exp!D15+Imp!E14)/($P$24)*100</f>
        <v>3.974782579519659</v>
      </c>
      <c r="E13" s="53" t="s">
        <v>43</v>
      </c>
      <c r="F13" s="54">
        <f>(Exp!F15+Imp!E16)/($P$24)*100</f>
        <v>0.7162865783647059</v>
      </c>
      <c r="G13" s="54">
        <f>(Imp!E17*2)/($P$24)*100</f>
        <v>0.003998048362873086</v>
      </c>
      <c r="H13" s="54">
        <f>(Exp!G15+Imp!E18)/($P$24)*100</f>
        <v>0.9826596799668976</v>
      </c>
      <c r="I13" s="54">
        <f>(Exp!H15+Imp!E19)/($P$24)*100</f>
        <v>1.7201486668483201</v>
      </c>
      <c r="J13" s="54">
        <f>(+Imp!E20*2)/($P$24)*100</f>
        <v>0.0374504805480537</v>
      </c>
      <c r="K13" s="54">
        <f>(Exp!I15+Imp!E21)/($P$24)*100</f>
        <v>0.4589357310447306</v>
      </c>
      <c r="L13" s="54">
        <f>(Exp!J15+Imp!E22)/($P$24)*100</f>
        <v>0.9449549798771686</v>
      </c>
      <c r="M13" s="54">
        <f>(Exp!K15+Imp!E23)/($P$24)*100</f>
        <v>0.12115966373642255</v>
      </c>
      <c r="N13" s="54">
        <f>+(Imp!E24*2)/($P$24)*100</f>
        <v>0.08319800036027565</v>
      </c>
      <c r="O13" s="55">
        <f t="shared" si="0"/>
        <v>11.385916243702594</v>
      </c>
    </row>
    <row r="14" spans="1:15" s="1" customFormat="1" ht="14.25">
      <c r="A14" s="56" t="s">
        <v>5</v>
      </c>
      <c r="B14" s="54">
        <f>(Exp!B16+Imp!F12)/($P$24)*100</f>
        <v>0.4305923206365846</v>
      </c>
      <c r="C14" s="54">
        <f>(Exp!C16+Imp!F13)/($P$24)*100</f>
        <v>0.48765264019115906</v>
      </c>
      <c r="D14" s="54">
        <f>(Exp!D16+Imp!F14)/($P$24)*100</f>
        <v>2.1273883951392847</v>
      </c>
      <c r="E14" s="54">
        <f>(Exp!E16+Imp!F15)/($P$24)*100</f>
        <v>0.7278318702498426</v>
      </c>
      <c r="F14" s="53" t="s">
        <v>43</v>
      </c>
      <c r="G14" s="54">
        <f>(Imp!F17*2)/($P$24)*100</f>
        <v>0.0034457951475212103</v>
      </c>
      <c r="H14" s="54">
        <f>(Exp!G16+Imp!F18)/($P$24)*100</f>
        <v>0.781934808889188</v>
      </c>
      <c r="I14" s="54">
        <f>(Exp!H16+Imp!F19)/($P$24)*100</f>
        <v>3.2551376703838555</v>
      </c>
      <c r="J14" s="54">
        <f>(+Imp!F20*2)/($P$24)*100</f>
        <v>0.02848417049937919</v>
      </c>
      <c r="K14" s="54">
        <f>(Exp!I16+Imp!F21)/($P$24)*100</f>
        <v>0.030521041066247173</v>
      </c>
      <c r="L14" s="54">
        <f>(Exp!J16+Imp!F22)/($P$24)*100</f>
        <v>0.6639662421928292</v>
      </c>
      <c r="M14" s="54">
        <f>(Exp!K16+Imp!F23)/($P$24)*100</f>
        <v>0.10700541603458959</v>
      </c>
      <c r="N14" s="54">
        <f>+(Imp!F24*2)/($P$24)*100</f>
        <v>0.20931477590613445</v>
      </c>
      <c r="O14" s="55">
        <f t="shared" si="0"/>
        <v>8.853275146336616</v>
      </c>
    </row>
    <row r="15" spans="1:16" s="1" customFormat="1" ht="14.25">
      <c r="A15" s="52" t="s">
        <v>7</v>
      </c>
      <c r="B15" s="54">
        <f>(Exp!B17*2)/($P$24)*100</f>
        <v>0.327806252789999</v>
      </c>
      <c r="C15" s="54">
        <f>(Exp!C17*2)/($P$24)*100</f>
        <v>0.0002933971841801976</v>
      </c>
      <c r="D15" s="54">
        <f>(Exp!D17*2)/($P$24)*100</f>
        <v>0.33523416784482535</v>
      </c>
      <c r="E15" s="54">
        <f>(Exp!E17*2)/($P$24)*100</f>
        <v>0.04248933525125711</v>
      </c>
      <c r="F15" s="54">
        <f>(Exp!F17*2)/($P$24)*100</f>
        <v>0.031332709070543946</v>
      </c>
      <c r="G15" s="53" t="s">
        <v>43</v>
      </c>
      <c r="H15" s="54">
        <f>(Exp!G17*2)/($P$24)*100</f>
        <v>0.014280769506898753</v>
      </c>
      <c r="I15" s="54">
        <f>(Exp!H17*2)/($P$24)*100</f>
        <v>0.3032096384299094</v>
      </c>
      <c r="J15" s="57" t="s">
        <v>47</v>
      </c>
      <c r="K15" s="54">
        <f>(Exp!I17*2)/($P$24)*100</f>
        <v>0.0002926474184641631</v>
      </c>
      <c r="L15" s="54">
        <f>(Exp!J17*2)/($P$24)*100</f>
        <v>0.010555129202160451</v>
      </c>
      <c r="M15" s="54">
        <f>(Exp!K17*2)/($P$24)*100</f>
        <v>0.025451448280761894</v>
      </c>
      <c r="N15" s="57" t="s">
        <v>47</v>
      </c>
      <c r="O15" s="55">
        <f t="shared" si="0"/>
        <v>1.090945494979</v>
      </c>
      <c r="P15" s="89"/>
    </row>
    <row r="16" spans="1:15" s="1" customFormat="1" ht="14.25">
      <c r="A16" s="52" t="s">
        <v>16</v>
      </c>
      <c r="B16" s="54">
        <f>(Exp!B18+Imp!G12)/($P$24)*100</f>
        <v>0.18067886693444432</v>
      </c>
      <c r="C16" s="54">
        <f>(Exp!C18+Imp!G13)/($P$24)*100</f>
        <v>0.127600404011437</v>
      </c>
      <c r="D16" s="54">
        <f>(Exp!D18+Imp!G14)/($P$24)*100</f>
        <v>0.619055240358675</v>
      </c>
      <c r="E16" s="54">
        <f>(Exp!E18+Imp!G15)/($P$24)*100</f>
        <v>0.3998068616410893</v>
      </c>
      <c r="F16" s="54">
        <f>(Exp!F18+Imp!G16)/($P$24)*100</f>
        <v>1.0941444331620482</v>
      </c>
      <c r="G16" s="54">
        <f>(Imp!G17*2)/($P$24)*100</f>
        <v>0.00012354658061563235</v>
      </c>
      <c r="H16" s="53" t="s">
        <v>43</v>
      </c>
      <c r="I16" s="54">
        <f>(Exp!H18+Imp!G19)/($P$24)*100</f>
        <v>0.45368836094285936</v>
      </c>
      <c r="J16" s="54">
        <f>(+Imp!G20*2)/($P$24)*100</f>
        <v>0.3068876808954502</v>
      </c>
      <c r="K16" s="54">
        <f>(Exp!I18+Imp!G21)/($P$24)*100</f>
        <v>0.01575397683085814</v>
      </c>
      <c r="L16" s="54">
        <f>(Exp!J18+Imp!G22)/($P$24)*100</f>
        <v>0.5975827362912509</v>
      </c>
      <c r="M16" s="54">
        <f>(Exp!K18+Imp!G23)/($P$24)*100</f>
        <v>0.027020509095441337</v>
      </c>
      <c r="N16" s="54">
        <f>+(Imp!G24*2)/($P$24)*100</f>
        <v>0.008494333755769872</v>
      </c>
      <c r="O16" s="55">
        <f t="shared" si="0"/>
        <v>3.830836950499939</v>
      </c>
    </row>
    <row r="17" spans="1:15" s="1" customFormat="1" ht="14.25">
      <c r="A17" s="52" t="s">
        <v>8</v>
      </c>
      <c r="B17" s="54">
        <f>(Exp!B19+Imp!H12)/($P$24)*100</f>
        <v>0.7350906917682207</v>
      </c>
      <c r="C17" s="54">
        <f>(Exp!C19+Imp!H13)/($P$24)*100</f>
        <v>0.028256460277631186</v>
      </c>
      <c r="D17" s="54">
        <f>(Exp!D19+Imp!H14)/($P$24)*100</f>
        <v>4.174200261297282</v>
      </c>
      <c r="E17" s="54">
        <f>(Exp!E19+Imp!H15)/($P$24)*100</f>
        <v>1.3510692686427965</v>
      </c>
      <c r="F17" s="54">
        <f>(Exp!F19+Imp!H16)/($P$24)*100</f>
        <v>0.9330249899961703</v>
      </c>
      <c r="G17" s="54">
        <f>(Imp!H17*2)/($P$24)*100</f>
        <v>0.006641135046535385</v>
      </c>
      <c r="H17" s="54">
        <f>(Exp!G19+Imp!H18)/($P$24)*100</f>
        <v>0.18366223466984566</v>
      </c>
      <c r="I17" s="53" t="s">
        <v>43</v>
      </c>
      <c r="J17" s="54">
        <f>(+Imp!H20*2)/($P$24)*100</f>
        <v>0.04917153908502168</v>
      </c>
      <c r="K17" s="54">
        <f>(Exp!I19+Imp!H21)/($P$24)*100</f>
        <v>0.13544948290120815</v>
      </c>
      <c r="L17" s="54">
        <f>(Exp!J19+Imp!H22)/($P$24)*100</f>
        <v>0.4686168963113717</v>
      </c>
      <c r="M17" s="54">
        <f>(Exp!K19+Imp!H23)/($P$24)*100</f>
        <v>0.2644427143808441</v>
      </c>
      <c r="N17" s="54">
        <f>+(Imp!H24*2)/($P$24)*100</f>
        <v>0.13248649220313077</v>
      </c>
      <c r="O17" s="55">
        <f t="shared" si="0"/>
        <v>8.462112166580058</v>
      </c>
    </row>
    <row r="18" spans="1:15" s="1" customFormat="1" ht="14.25">
      <c r="A18" s="88" t="s">
        <v>64</v>
      </c>
      <c r="B18" s="54">
        <f>(Exp!B20*2)/($P$24)*100</f>
        <v>0.07991051705177443</v>
      </c>
      <c r="C18" s="54">
        <f>(Exp!C20*2)/($P$24)*100</f>
        <v>0.006975518018946846</v>
      </c>
      <c r="D18" s="54">
        <f>(Exp!D20*2)/($P$24)*100</f>
        <v>0.2786926255975419</v>
      </c>
      <c r="E18" s="54">
        <f>(Exp!E20*2)/($P$24)*100</f>
        <v>0.13911365848590912</v>
      </c>
      <c r="F18" s="54">
        <f>(Exp!F20*2)/($P$24)*100</f>
        <v>1.3664834247075623</v>
      </c>
      <c r="G18" s="57" t="s">
        <v>47</v>
      </c>
      <c r="H18" s="54">
        <f>(Exp!G20*2)/($P$24)*100</f>
        <v>0.6909579494309039</v>
      </c>
      <c r="I18" s="54">
        <f>(Exp!H20*2)/($P$24)*100</f>
        <v>0.9078141983023249</v>
      </c>
      <c r="J18" s="53" t="s">
        <v>43</v>
      </c>
      <c r="K18" s="54">
        <f>(Exp!I20*2)/($P$24)*100</f>
        <v>0.0012026003903587849</v>
      </c>
      <c r="L18" s="54">
        <f>(Exp!J20*2)/($P$24)*100</f>
        <v>0.3490502098000001</v>
      </c>
      <c r="M18" s="54">
        <f>(Exp!K20*2)/($P$24)*100</f>
        <v>0.00873654581438993</v>
      </c>
      <c r="N18" s="57" t="s">
        <v>47</v>
      </c>
      <c r="O18" s="55">
        <f t="shared" si="0"/>
        <v>3.8289372475997125</v>
      </c>
    </row>
    <row r="19" spans="1:15" s="1" customFormat="1" ht="14.25">
      <c r="A19" s="52" t="s">
        <v>9</v>
      </c>
      <c r="B19" s="54">
        <f>(Exp!B21+Imp!I12)/($P$24)*100</f>
        <v>1.0272833681608833</v>
      </c>
      <c r="C19" s="54">
        <f>(Exp!C21+Imp!I13)/($P$24)*100</f>
        <v>0.04390931461474329</v>
      </c>
      <c r="D19" s="54">
        <f>(Exp!D21+Imp!I14)/($P$24)*100</f>
        <v>2.0205134949276697</v>
      </c>
      <c r="E19" s="54">
        <f>(Exp!E21+Imp!I15)/($P$24)*100</f>
        <v>0.12412087520933283</v>
      </c>
      <c r="F19" s="54">
        <f>(Exp!F21+Imp!I16)/($P$24)*100</f>
        <v>0.043859740941665136</v>
      </c>
      <c r="G19" s="54">
        <f>(Imp!I17*2)/($P$24)*100</f>
        <v>0.0007037881598614012</v>
      </c>
      <c r="H19" s="54">
        <f>(Exp!G21+Imp!I18)/($P$24)*100</f>
        <v>0.0040250169611384555</v>
      </c>
      <c r="I19" s="54">
        <f>(Exp!H21+Imp!I19)/($P$24)*100</f>
        <v>0.11118028284589211</v>
      </c>
      <c r="J19" s="54">
        <f>(+Imp!I20*2)/($P$24)*100</f>
        <v>0.07346658934586747</v>
      </c>
      <c r="K19" s="53" t="s">
        <v>43</v>
      </c>
      <c r="L19" s="54">
        <f>(Exp!J21+Imp!I22)/($P$24)*100</f>
        <v>0.008779142042426285</v>
      </c>
      <c r="M19" s="54">
        <f>(Exp!K21+Imp!I23)/($P$24)*100</f>
        <v>0.11513356177612229</v>
      </c>
      <c r="N19" s="54">
        <f>+(Imp!I24*2)/($P$24)*100</f>
        <v>0.000422513102875218</v>
      </c>
      <c r="O19" s="55">
        <f t="shared" si="0"/>
        <v>3.573397688088478</v>
      </c>
    </row>
    <row r="20" spans="1:15" s="1" customFormat="1" ht="14.25">
      <c r="A20" s="52" t="s">
        <v>10</v>
      </c>
      <c r="B20" s="54">
        <f>(Exp!B22+Imp!J12)/($P$24)*100</f>
        <v>0.6675305840516091</v>
      </c>
      <c r="C20" s="54">
        <f>(Exp!C22+Imp!J13)/($P$24)*100</f>
        <v>0.34281417817853804</v>
      </c>
      <c r="D20" s="54">
        <f>(Exp!D22+Imp!J14)/($P$24)*100</f>
        <v>1.9127058484127133</v>
      </c>
      <c r="E20" s="54">
        <f>(Exp!E22+Imp!J15)/($P$24)*100</f>
        <v>1.2682986620221763</v>
      </c>
      <c r="F20" s="54">
        <f>(Exp!F22+Imp!J16)/($P$24)*100</f>
        <v>1.0493595349176574</v>
      </c>
      <c r="G20" s="54">
        <f>(Imp!J17*2)/($P$24)*100</f>
        <v>0.0012651777461174928</v>
      </c>
      <c r="H20" s="54">
        <f>(Exp!G22+Imp!J18)/($P$24)*100</f>
        <v>0.8807426025033904</v>
      </c>
      <c r="I20" s="54">
        <f>(Exp!H22+Imp!J19)/($P$24)*100</f>
        <v>1.53398792326402</v>
      </c>
      <c r="J20" s="54">
        <f>(+Imp!J20*2)/($P$24)*100</f>
        <v>0.08797121918078042</v>
      </c>
      <c r="K20" s="54">
        <f>(Exp!I22+Imp!J21)/($P$24)*100</f>
        <v>0.10279447047067544</v>
      </c>
      <c r="L20" s="53" t="s">
        <v>43</v>
      </c>
      <c r="M20" s="54">
        <f>(Exp!K22+Imp!J23)/($P$24)*100</f>
        <v>0.11184385760644001</v>
      </c>
      <c r="N20" s="54">
        <f>+(Imp!J24*2)/($P$24)*100</f>
        <v>0.014518859970575322</v>
      </c>
      <c r="O20" s="55">
        <f t="shared" si="0"/>
        <v>7.973832918324694</v>
      </c>
    </row>
    <row r="21" spans="1:15" s="1" customFormat="1" ht="14.25">
      <c r="A21" s="52" t="s">
        <v>11</v>
      </c>
      <c r="B21" s="54">
        <f>(Exp!B23+Imp!K12)/($P$24)*100</f>
        <v>1.0282169355223933</v>
      </c>
      <c r="C21" s="54">
        <f>(Exp!C23+Imp!K13)/($P$24)*100</f>
        <v>0.013199387401083285</v>
      </c>
      <c r="D21" s="54">
        <f>(Exp!D23+Imp!K14)/($P$24)*100</f>
        <v>1.7744948345108493</v>
      </c>
      <c r="E21" s="54">
        <f>(Exp!E23+Imp!K15)/($P$24)*100</f>
        <v>0.12481946661519643</v>
      </c>
      <c r="F21" s="54">
        <f>(Exp!F23+Imp!K16)/($P$24)*100</f>
        <v>0.02712254236819961</v>
      </c>
      <c r="G21" s="54">
        <f>(Imp!K17*2)/($P$24)*100</f>
        <v>0.0028071869230265676</v>
      </c>
      <c r="H21" s="54">
        <f>(Exp!G23+Imp!K18)/($P$24)*100</f>
        <v>0.019614923505285386</v>
      </c>
      <c r="I21" s="54">
        <f>(Exp!H23+Imp!K19)/($P$24)*100</f>
        <v>0.17228622718442096</v>
      </c>
      <c r="J21" s="54">
        <f>(+Imp!K20*2)/($P$24)*100</f>
        <v>0.0011329363217218128</v>
      </c>
      <c r="K21" s="54">
        <f>(Exp!I23+Imp!K21)/($P$24)*100</f>
        <v>0.37693834507442553</v>
      </c>
      <c r="L21" s="54">
        <f>(Exp!J23+Imp!K22)/($P$24)*100</f>
        <v>0.03620328186744646</v>
      </c>
      <c r="M21" s="53" t="s">
        <v>43</v>
      </c>
      <c r="N21" s="54">
        <f>+(Imp!K24*2)/($P$24)*100</f>
        <v>0.004411392689183601</v>
      </c>
      <c r="O21" s="55">
        <f t="shared" si="0"/>
        <v>3.5812474599832314</v>
      </c>
    </row>
    <row r="22" spans="1:16" s="1" customFormat="1" ht="14.25">
      <c r="A22" s="52" t="s">
        <v>12</v>
      </c>
      <c r="B22" s="54">
        <f>(Exp!B24*2)/($P$24)*100</f>
        <v>0.7897221477161259</v>
      </c>
      <c r="C22" s="54">
        <f>(Exp!C24*2)/($P$24)*100</f>
        <v>0.003335831885584595</v>
      </c>
      <c r="D22" s="54">
        <f>(Exp!D24*2)/($P$24)*100</f>
        <v>1.069992850861604</v>
      </c>
      <c r="E22" s="54">
        <f>(Exp!E24*2)/($P$24)*100</f>
        <v>0.16843933601732383</v>
      </c>
      <c r="F22" s="54">
        <f>(Exp!F24*2)/($P$24)*100</f>
        <v>0.8271054177698732</v>
      </c>
      <c r="G22" s="57" t="s">
        <v>47</v>
      </c>
      <c r="H22" s="54">
        <f>(Exp!G24*2)/($P$24)*100</f>
        <v>0.146278990913292</v>
      </c>
      <c r="I22" s="54">
        <f>(Exp!H24*2)/($P$24)*100</f>
        <v>0.6895600495527977</v>
      </c>
      <c r="J22" s="57" t="s">
        <v>47</v>
      </c>
      <c r="K22" s="54">
        <f>(Exp!I24*2)/($P$24)*100</f>
        <v>0.018866329330841078</v>
      </c>
      <c r="L22" s="54">
        <f>(Exp!J24*2)/($P$24)*100</f>
        <v>0.06745103342295623</v>
      </c>
      <c r="M22" s="54">
        <f>(Exp!K24*2)/($P$24)*100</f>
        <v>0.06968412976616867</v>
      </c>
      <c r="N22" s="53" t="s">
        <v>43</v>
      </c>
      <c r="O22" s="55">
        <f t="shared" si="0"/>
        <v>3.850436117236567</v>
      </c>
      <c r="P22" s="89"/>
    </row>
    <row r="23" spans="1:15" s="1" customFormat="1" ht="6" customHeight="1">
      <c r="A23" s="5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7" s="1" customFormat="1" ht="14.25">
      <c r="A24" s="60" t="s">
        <v>29</v>
      </c>
      <c r="B24" s="55">
        <f aca="true" t="shared" si="1" ref="B24:N24">SUM(B10:B23)</f>
        <v>16.767804667575795</v>
      </c>
      <c r="C24" s="55">
        <f t="shared" si="1"/>
        <v>3.416822843107304</v>
      </c>
      <c r="D24" s="55">
        <f t="shared" si="1"/>
        <v>33.102103542352246</v>
      </c>
      <c r="E24" s="55">
        <f t="shared" si="1"/>
        <v>8.551229665752798</v>
      </c>
      <c r="F24" s="55">
        <f t="shared" si="1"/>
        <v>7.19283877930525</v>
      </c>
      <c r="G24" s="55">
        <f t="shared" si="1"/>
        <v>0.06563186537630986</v>
      </c>
      <c r="H24" s="55">
        <f t="shared" si="1"/>
        <v>4.061321003607105</v>
      </c>
      <c r="I24" s="55">
        <f t="shared" si="1"/>
        <v>13.84206832152406</v>
      </c>
      <c r="J24" s="55">
        <f t="shared" si="1"/>
        <v>0.596540101258992</v>
      </c>
      <c r="K24" s="55">
        <f t="shared" si="1"/>
        <v>4.111766154303106</v>
      </c>
      <c r="L24" s="55">
        <f t="shared" si="1"/>
        <v>4.943794327322108</v>
      </c>
      <c r="M24" s="55">
        <f t="shared" si="1"/>
        <v>2.3875270973414873</v>
      </c>
      <c r="N24" s="55">
        <f t="shared" si="1"/>
        <v>0.960551631173461</v>
      </c>
      <c r="O24" s="61">
        <f>SUM(B24:N24)</f>
        <v>100.00000000000003</v>
      </c>
      <c r="P24" s="24">
        <f>Exp!L25+Imp!L25+Imp!L24+Imp!L17+Imp!L20+Exp!L17+Exp!L20+Exp!L24</f>
        <v>98748.18015365074</v>
      </c>
      <c r="Q24" s="30">
        <f>+P24/2</f>
        <v>49374.09007682537</v>
      </c>
    </row>
    <row r="25" spans="1:15" ht="9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s="27" customFormat="1" ht="12.75">
      <c r="A26" s="62"/>
      <c r="B26" s="51" t="str">
        <f>+Exp!B27</f>
        <v>Enero-junio 2015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63"/>
    </row>
    <row r="27" spans="1:16" ht="14.25" customHeight="1">
      <c r="A27" s="52" t="s">
        <v>1</v>
      </c>
      <c r="B27" s="53" t="s">
        <v>43</v>
      </c>
      <c r="C27" s="54">
        <f>(Exp!C29+Imp!B30)/($P$41)*100</f>
        <v>1.3907395273209877</v>
      </c>
      <c r="D27" s="54">
        <f>(Exp!D29+Imp!B31)/($P$41)*100</f>
        <v>10.946605481083838</v>
      </c>
      <c r="E27" s="54">
        <f>(Exp!E29+Imp!B32)/($P$41)*100</f>
        <v>0.6621699129130818</v>
      </c>
      <c r="F27" s="54">
        <f>(Exp!F29+Imp!B33)/($P$41)*100</f>
        <v>0.16365733211255742</v>
      </c>
      <c r="G27" s="54">
        <f>(Imp!B34*2)/($P$41)*100</f>
        <v>0.01291045367203696</v>
      </c>
      <c r="H27" s="54">
        <f>(Exp!G29+Imp!B35)/($P$41)*100</f>
        <v>0.18886879847055107</v>
      </c>
      <c r="I27" s="54">
        <f>(Exp!H29+Imp!B36)/($P$41)*100</f>
        <v>1.4045726350318455</v>
      </c>
      <c r="J27" s="54">
        <f>+Imp!B37*2/Part!$P$41*100</f>
        <v>9.475923312404916E-05</v>
      </c>
      <c r="K27" s="54">
        <f>(Exp!I29+Imp!B38)/($P$41)*100</f>
        <v>0.4080152700841089</v>
      </c>
      <c r="L27" s="54">
        <f>(Exp!J29+Imp!B39)/($P$41)*100</f>
        <v>0.09880092480707106</v>
      </c>
      <c r="M27" s="54">
        <f>(Exp!K29+Imp!B40)/($P$41)*100</f>
        <v>0.36546958981176203</v>
      </c>
      <c r="N27" s="54">
        <f>+(Imp!B41*2)/($P$41)*100</f>
        <v>0.003125196188929311</v>
      </c>
      <c r="O27" s="55">
        <f aca="true" t="shared" si="2" ref="O27:O39">SUM(B27:N27)</f>
        <v>15.64502988072989</v>
      </c>
      <c r="P27" s="40"/>
    </row>
    <row r="28" spans="1:16" ht="14.25" customHeight="1">
      <c r="A28" s="52" t="s">
        <v>2</v>
      </c>
      <c r="B28" s="54">
        <f>(Exp!B30+Imp!C29)/($P$41)*100</f>
        <v>0.6554486351955611</v>
      </c>
      <c r="C28" s="53" t="s">
        <v>43</v>
      </c>
      <c r="D28" s="54">
        <f>(Exp!D30+Imp!C31)/($P$41)*100</f>
        <v>1.273926346778243</v>
      </c>
      <c r="E28" s="54">
        <f>(Exp!E30+Imp!C32)/($P$41)*100</f>
        <v>0.3532796522013327</v>
      </c>
      <c r="F28" s="54">
        <f>(Exp!F30+Imp!C33)/($P$41)*100</f>
        <v>0.13390443038883582</v>
      </c>
      <c r="G28" s="54">
        <f>(Imp!C34*2)/($P$41)*100</f>
        <v>0.0019256015689360902</v>
      </c>
      <c r="H28" s="54">
        <f>(Exp!G30+Imp!C35)/($P$41)*100</f>
        <v>0.03617126052757454</v>
      </c>
      <c r="I28" s="54">
        <f>(Exp!H30+Imp!C36)/($P$41)*100</f>
        <v>0.18883779730537245</v>
      </c>
      <c r="J28" s="54">
        <f>+Imp!C37*2/Part!$P$41*100</f>
        <v>0.003571375275610831</v>
      </c>
      <c r="K28" s="54">
        <f>(Exp!I30+Imp!C38)/($P$41)*100</f>
        <v>0.06599978797238801</v>
      </c>
      <c r="L28" s="54">
        <f>(Exp!J30+Imp!C39)/($P$41)*100</f>
        <v>0.4870753883217782</v>
      </c>
      <c r="M28" s="54">
        <f>(Exp!K30+Imp!C40)/($P$41)*100</f>
        <v>0.03275647597919669</v>
      </c>
      <c r="N28" s="54">
        <f>+(Imp!C41*2)/($P$41)*100</f>
        <v>0.0012190416883617783</v>
      </c>
      <c r="O28" s="55">
        <f t="shared" si="2"/>
        <v>3.234115793203191</v>
      </c>
      <c r="P28" s="40"/>
    </row>
    <row r="29" spans="1:16" ht="14.25" customHeight="1">
      <c r="A29" s="52" t="s">
        <v>3</v>
      </c>
      <c r="B29" s="54">
        <f>(Exp!B31+Imp!D29)/($P$41)*100</f>
        <v>9.187912035168939</v>
      </c>
      <c r="C29" s="54">
        <f>(Exp!C31+Imp!D30)/($P$41)*100</f>
        <v>2.330660644910177</v>
      </c>
      <c r="D29" s="53" t="s">
        <v>43</v>
      </c>
      <c r="E29" s="54">
        <f>(Exp!E31+Imp!D32)/($P$41)*100</f>
        <v>2.7383339919036462</v>
      </c>
      <c r="F29" s="54">
        <f>(Exp!F31+Imp!D33)/($P$41)*100</f>
        <v>1.1218526012009415</v>
      </c>
      <c r="G29" s="54">
        <f>(Imp!D34*2)/($P$41)*100</f>
        <v>0.028781107961018227</v>
      </c>
      <c r="H29" s="54">
        <f>(Exp!G31+Imp!D35)/($P$41)*100</f>
        <v>0.11086359374600971</v>
      </c>
      <c r="I29" s="54">
        <f>(Exp!H31+Imp!D36)/($P$41)*100</f>
        <v>3.910599123640267</v>
      </c>
      <c r="J29" s="54">
        <f>+Imp!D37*2/Part!$P$41*100</f>
        <v>0.00848834864554005</v>
      </c>
      <c r="K29" s="54">
        <f>(Exp!I31+Imp!D38)/($P$41)*100</f>
        <v>1.5415962158948369</v>
      </c>
      <c r="L29" s="54">
        <f>(Exp!J31+Imp!D39)/($P$41)*100</f>
        <v>1.0346879402001081</v>
      </c>
      <c r="M29" s="54">
        <f>(Exp!K31+Imp!D40)/($P$41)*100</f>
        <v>1.025790788823417</v>
      </c>
      <c r="N29" s="54">
        <f>+(Imp!D41*2)/($P$41)*100</f>
        <v>0.6485915531240471</v>
      </c>
      <c r="O29" s="55">
        <f t="shared" si="2"/>
        <v>23.688157945218947</v>
      </c>
      <c r="P29" s="40"/>
    </row>
    <row r="30" spans="1:15" ht="14.25" customHeight="1">
      <c r="A30" s="52" t="s">
        <v>4</v>
      </c>
      <c r="B30" s="54">
        <f>(Exp!B32+Imp!E29)/($P$41)*100</f>
        <v>2.235705505412606</v>
      </c>
      <c r="C30" s="54">
        <f>(Exp!C32+Imp!E30)/($P$41)*100</f>
        <v>0.07894399832529451</v>
      </c>
      <c r="D30" s="54">
        <f>(Exp!D32+Imp!E31)/($P$41)*100</f>
        <v>3.6802374101785276</v>
      </c>
      <c r="E30" s="53" t="s">
        <v>43</v>
      </c>
      <c r="F30" s="54">
        <f>(Exp!F32+Imp!E33)/($P$41)*100</f>
        <v>0.6851358097384791</v>
      </c>
      <c r="G30" s="54">
        <f>(Imp!E34*2)/($P$41)*100</f>
        <v>0.0037341808464934315</v>
      </c>
      <c r="H30" s="54">
        <f>(Exp!G32+Imp!E35)/($P$41)*100</f>
        <v>0.9972404162782343</v>
      </c>
      <c r="I30" s="54">
        <f>(Exp!H32+Imp!E36)/($P$41)*100</f>
        <v>1.5315158232568364</v>
      </c>
      <c r="J30" s="54">
        <f>+Imp!E37*2/Part!$P$41*100</f>
        <v>0.014245864506845387</v>
      </c>
      <c r="K30" s="54">
        <f>(Exp!I32+Imp!E38)/($P$41)*100</f>
        <v>0.4241450383737289</v>
      </c>
      <c r="L30" s="54">
        <f>(Exp!J32+Imp!E39)/($P$41)*100</f>
        <v>0.8256850946855181</v>
      </c>
      <c r="M30" s="54">
        <f>(Exp!K32+Imp!E40)/($P$41)*100</f>
        <v>0.12601472554832982</v>
      </c>
      <c r="N30" s="54">
        <f>+(Imp!E41*2)/($P$41)*100</f>
        <v>0.02832411599643065</v>
      </c>
      <c r="O30" s="55">
        <f t="shared" si="2"/>
        <v>10.630927983147323</v>
      </c>
    </row>
    <row r="31" spans="1:15" ht="14.25" customHeight="1">
      <c r="A31" s="56" t="s">
        <v>5</v>
      </c>
      <c r="B31" s="54">
        <f>(Exp!B33+Imp!F29)/($P$41)*100</f>
        <v>0.374811783791168</v>
      </c>
      <c r="C31" s="54">
        <f>(Exp!C33+Imp!F30)/($P$41)*100</f>
        <v>0.3100563630209486</v>
      </c>
      <c r="D31" s="54">
        <f>(Exp!D33+Imp!F31)/($P$41)*100</f>
        <v>1.7108861231224732</v>
      </c>
      <c r="E31" s="54">
        <f>(Exp!E33+Imp!F32)/($P$41)*100</f>
        <v>0.7263483577993451</v>
      </c>
      <c r="F31" s="53" t="s">
        <v>43</v>
      </c>
      <c r="G31" s="54">
        <f>(Imp!F34*2)/($P$41)*100</f>
        <v>0.002457799784249835</v>
      </c>
      <c r="H31" s="54">
        <f>(Exp!G33+Imp!F35)/($P$41)*100</f>
        <v>0.6906311318913962</v>
      </c>
      <c r="I31" s="54">
        <f>(Exp!H33+Imp!F36)/($P$41)*100</f>
        <v>3.1058849358159266</v>
      </c>
      <c r="J31" s="54">
        <f>+Imp!F37*2/Part!$P$41*100</f>
        <v>0.032794473542142995</v>
      </c>
      <c r="K31" s="54">
        <f>(Exp!I33+Imp!F38)/($P$41)*100</f>
        <v>0.02312701688839825</v>
      </c>
      <c r="L31" s="54">
        <f>(Exp!J33+Imp!F39)/($P$41)*100</f>
        <v>0.8111735277225076</v>
      </c>
      <c r="M31" s="54">
        <f>(Exp!K33+Imp!F40)/($P$41)*100</f>
        <v>0.04070106105535402</v>
      </c>
      <c r="N31" s="54">
        <f>+(Imp!F41*2)/($P$41)*100</f>
        <v>0.232054860353702</v>
      </c>
      <c r="O31" s="55">
        <f t="shared" si="2"/>
        <v>8.060927434787612</v>
      </c>
    </row>
    <row r="32" spans="1:15" ht="14.25" customHeight="1">
      <c r="A32" s="52" t="s">
        <v>7</v>
      </c>
      <c r="B32" s="54">
        <f>(Exp!B34*2)/($P$41)*100</f>
        <v>0.2756409863509555</v>
      </c>
      <c r="C32" s="54">
        <f>(Exp!C34*2)/($P$41)*100</f>
        <v>0.00035805193046602277</v>
      </c>
      <c r="D32" s="54">
        <f>(Exp!D34*2)/($P$41)*100</f>
        <v>0.3423388021919915</v>
      </c>
      <c r="E32" s="54">
        <f>(Exp!E34*2)/($P$41)*100</f>
        <v>0.04332816260563843</v>
      </c>
      <c r="F32" s="54">
        <f>(Exp!F34*2)/($P$41)*100</f>
        <v>0.0363600253138999</v>
      </c>
      <c r="G32" s="53" t="s">
        <v>43</v>
      </c>
      <c r="H32" s="54">
        <f>(Exp!G34*2)/($P$41)*100</f>
        <v>0.016573163324112416</v>
      </c>
      <c r="I32" s="54">
        <f>(Exp!H34*2)/($P$41)*100</f>
        <v>0.3125314073213743</v>
      </c>
      <c r="J32" s="57" t="s">
        <v>47</v>
      </c>
      <c r="K32" s="54">
        <f>(Exp!I34*2)/($P$41)*100</f>
        <v>0.0008071369607228771</v>
      </c>
      <c r="L32" s="54">
        <f>(Exp!J34*2)/($P$41)*100</f>
        <v>0.01172089667494701</v>
      </c>
      <c r="M32" s="54">
        <f>(Exp!K34*2)/($P$41)*100</f>
        <v>0.02794169003386133</v>
      </c>
      <c r="N32" s="57" t="s">
        <v>47</v>
      </c>
      <c r="O32" s="55">
        <f t="shared" si="2"/>
        <v>1.0676003227079693</v>
      </c>
    </row>
    <row r="33" spans="1:16" ht="14.25" customHeight="1">
      <c r="A33" s="52" t="s">
        <v>16</v>
      </c>
      <c r="B33" s="54">
        <f>(Exp!B35+Imp!G29)/($P$41)*100</f>
        <v>0.20995627525605626</v>
      </c>
      <c r="C33" s="54">
        <f>(Exp!C35+Imp!G30)/($P$41)*100</f>
        <v>0.16240000651793177</v>
      </c>
      <c r="D33" s="54">
        <f>(Exp!D35+Imp!G31)/($P$41)*100</f>
        <v>0.6005238842784031</v>
      </c>
      <c r="E33" s="54">
        <f>(Exp!E35+Imp!G32)/($P$41)*100</f>
        <v>0.4273539670935191</v>
      </c>
      <c r="F33" s="54">
        <f>(Exp!F35+Imp!G33)/($P$41)*100</f>
        <v>1.3958627376555484</v>
      </c>
      <c r="G33" s="54">
        <f>(Imp!G34*2)/($P$41)*100</f>
        <v>0.005461534114528717</v>
      </c>
      <c r="H33" s="53" t="s">
        <v>43</v>
      </c>
      <c r="I33" s="54">
        <f>(Exp!H35+Imp!G36)/($P$41)*100</f>
        <v>0.610946836596119</v>
      </c>
      <c r="J33" s="54">
        <f>+Imp!G37*2/Part!$P$41*100</f>
        <v>1.0330666869970129</v>
      </c>
      <c r="K33" s="54">
        <f>(Exp!I35+Imp!G38)/($P$41)*100</f>
        <v>0.038807870079258</v>
      </c>
      <c r="L33" s="54">
        <f>(Exp!J35+Imp!G39)/($P$41)*100</f>
        <v>0.6395973904900355</v>
      </c>
      <c r="M33" s="54">
        <f>(Exp!K35+Imp!G40)/($P$41)*100</f>
        <v>0.028527533848134796</v>
      </c>
      <c r="N33" s="54">
        <f>+(Imp!G41*2)/($P$41)*100</f>
        <v>0.022667723587550752</v>
      </c>
      <c r="O33" s="55">
        <f t="shared" si="2"/>
        <v>5.1751724465140985</v>
      </c>
      <c r="P33" s="42"/>
    </row>
    <row r="34" spans="1:15" ht="14.25" customHeight="1">
      <c r="A34" s="52" t="s">
        <v>8</v>
      </c>
      <c r="B34" s="54">
        <f>(Exp!B36+Imp!H29)/($P$41)*100</f>
        <v>0.7786881207544151</v>
      </c>
      <c r="C34" s="54">
        <f>(Exp!C36+Imp!H30)/($P$41)*100</f>
        <v>0.02708929959948247</v>
      </c>
      <c r="D34" s="54">
        <f>(Exp!D36+Imp!H31)/($P$41)*100</f>
        <v>3.2028557888955067</v>
      </c>
      <c r="E34" s="54">
        <f>(Exp!E36+Imp!H32)/($P$41)*100</f>
        <v>1.1842157009554577</v>
      </c>
      <c r="F34" s="54">
        <f>(Exp!F36+Imp!H33)/($P$41)*100</f>
        <v>0.8085391422635752</v>
      </c>
      <c r="G34" s="54">
        <f>(Imp!H34*2)/($P$41)*100</f>
        <v>0.012130195220462207</v>
      </c>
      <c r="H34" s="54">
        <f>(Exp!G36+Imp!H35)/($P$41)*100</f>
        <v>0.12246231596594898</v>
      </c>
      <c r="I34" s="53" t="s">
        <v>43</v>
      </c>
      <c r="J34" s="54">
        <f>+Imp!H37*2/Part!$P$41*100</f>
        <v>0.07339399450948363</v>
      </c>
      <c r="K34" s="54">
        <f>(Exp!I36+Imp!H38)/($P$41)*100</f>
        <v>0.14184169565622323</v>
      </c>
      <c r="L34" s="54">
        <f>(Exp!J36+Imp!H39)/($P$41)*100</f>
        <v>0.5531622879168702</v>
      </c>
      <c r="M34" s="54">
        <f>(Exp!K36+Imp!H40)/($P$41)*100</f>
        <v>0.2503770505153391</v>
      </c>
      <c r="N34" s="54">
        <f>+(Imp!H41*2)/($P$41)*100</f>
        <v>0.08389448411254022</v>
      </c>
      <c r="O34" s="55">
        <f t="shared" si="2"/>
        <v>7.238650076365305</v>
      </c>
    </row>
    <row r="35" spans="1:15" ht="14.25" customHeight="1">
      <c r="A35" s="88" t="s">
        <v>64</v>
      </c>
      <c r="B35" s="54">
        <f>(Exp!B37*2)/($P$41)*100</f>
        <v>0.06953299510676324</v>
      </c>
      <c r="C35" s="54">
        <f>(Exp!C37*2)/($P$41)*100</f>
        <v>0.00505061273240326</v>
      </c>
      <c r="D35" s="54">
        <f>(Exp!D37*2)/($P$41)*100</f>
        <v>0.22490306729331605</v>
      </c>
      <c r="E35" s="54">
        <f>(Exp!E37*2)/($P$41)*100</f>
        <v>0.16796174784687865</v>
      </c>
      <c r="F35" s="54">
        <f>(Exp!F37*2)/($P$41)*100</f>
        <v>2.784757687463261</v>
      </c>
      <c r="G35" s="57" t="s">
        <v>47</v>
      </c>
      <c r="H35" s="54">
        <f>(Exp!G37*2)/($P$41)*100</f>
        <v>0.32897283455357407</v>
      </c>
      <c r="I35" s="54">
        <f>(Exp!H37*2)/($P$41)*100</f>
        <v>0.8559422666556987</v>
      </c>
      <c r="J35" s="53" t="s">
        <v>43</v>
      </c>
      <c r="K35" s="54">
        <f>(Exp!I37*2)/($P$41)*100</f>
        <v>0.005326585061358505</v>
      </c>
      <c r="L35" s="54">
        <f>(Exp!J37*2)/($P$41)*100</f>
        <v>0.3655707557914229</v>
      </c>
      <c r="M35" s="54">
        <f>(Exp!K37*2)/($P$41)*100</f>
        <v>0.004769070850828926</v>
      </c>
      <c r="N35" s="57" t="s">
        <v>47</v>
      </c>
      <c r="O35" s="55">
        <f>SUM(B35:N35)</f>
        <v>4.812787623355506</v>
      </c>
    </row>
    <row r="36" spans="1:15" ht="14.25" customHeight="1">
      <c r="A36" s="52" t="s">
        <v>9</v>
      </c>
      <c r="B36" s="54">
        <f>(Exp!B38+Imp!I29)/($P$41)*100</f>
        <v>1.099439635485173</v>
      </c>
      <c r="C36" s="54">
        <f>(Exp!C38+Imp!I30)/($P$41)*100</f>
        <v>0.029119195366328468</v>
      </c>
      <c r="D36" s="54">
        <f>(Exp!D38+Imp!I31)/($P$41)*100</f>
        <v>2.0689447794913276</v>
      </c>
      <c r="E36" s="54">
        <f>(Exp!E38+Imp!I32)/($P$41)*100</f>
        <v>0.13397850724346766</v>
      </c>
      <c r="F36" s="54">
        <f>(Exp!F38+Imp!I33)/($P$41)*100</f>
        <v>0.01799815821808374</v>
      </c>
      <c r="G36" s="54">
        <f>(Imp!I34*2)/($P$41)*100</f>
        <v>0.0010299638487192455</v>
      </c>
      <c r="H36" s="54">
        <f>(Exp!G38+Imp!I35)/($P$41)*100</f>
        <v>0.003644525150993741</v>
      </c>
      <c r="I36" s="54">
        <f>(Exp!H38+Imp!I36)/($P$41)*100</f>
        <v>0.11250053088073175</v>
      </c>
      <c r="J36" s="54">
        <f>+Imp!I37*2/Part!$P$41*100</f>
        <v>0.07882250183155713</v>
      </c>
      <c r="K36" s="53" t="s">
        <v>43</v>
      </c>
      <c r="L36" s="54">
        <f>(Exp!J38+Imp!I39)/($P$41)*100</f>
        <v>0.007565633063445577</v>
      </c>
      <c r="M36" s="54">
        <f>(Exp!K38+Imp!I40)/($P$41)*100</f>
        <v>0.0909153552435544</v>
      </c>
      <c r="N36" s="54">
        <f>+(Imp!I41*2)/($P$41)*100</f>
        <v>5.79926029929273E-05</v>
      </c>
      <c r="O36" s="55">
        <f t="shared" si="2"/>
        <v>3.6440167784263755</v>
      </c>
    </row>
    <row r="37" spans="1:15" ht="14.25" customHeight="1">
      <c r="A37" s="52" t="s">
        <v>10</v>
      </c>
      <c r="B37" s="54">
        <f>(Exp!B39+Imp!J29)/($P$41)*100</f>
        <v>0.5905291494691388</v>
      </c>
      <c r="C37" s="54">
        <f>(Exp!C39+Imp!J30)/($P$41)*100</f>
        <v>0.24860633728786205</v>
      </c>
      <c r="D37" s="54">
        <f>(Exp!D39+Imp!J31)/($P$41)*100</f>
        <v>1.394679985538037</v>
      </c>
      <c r="E37" s="54">
        <f>(Exp!E39+Imp!J32)/($P$41)*100</f>
        <v>1.0618651315407897</v>
      </c>
      <c r="F37" s="54">
        <f>(Exp!F39+Imp!J33)/($P$41)*100</f>
        <v>1.0516836568965189</v>
      </c>
      <c r="G37" s="54">
        <f>(Imp!J34*2)/($P$41)*100</f>
        <v>0.0007123109904803632</v>
      </c>
      <c r="H37" s="54">
        <f>(Exp!G39+Imp!J35)/($P$41)*100</f>
        <v>0.7806966149375175</v>
      </c>
      <c r="I37" s="54">
        <f>(Exp!H39+Imp!J36)/($P$41)*100</f>
        <v>1.388111469673935</v>
      </c>
      <c r="J37" s="54">
        <f>+Imp!J37*2/Part!$P$41*100</f>
        <v>0.08085712700242124</v>
      </c>
      <c r="K37" s="54">
        <f>(Exp!I39+Imp!J38)/($P$41)*100</f>
        <v>0.18858011345480175</v>
      </c>
      <c r="L37" s="53" t="s">
        <v>43</v>
      </c>
      <c r="M37" s="54">
        <f>(Exp!K39+Imp!J40)/($P$41)*100</f>
        <v>0.10913617535877654</v>
      </c>
      <c r="N37" s="54">
        <f>+(Imp!J41*2)/($P$41)*100</f>
        <v>0.023117330409813806</v>
      </c>
      <c r="O37" s="55">
        <f t="shared" si="2"/>
        <v>6.918575402560093</v>
      </c>
    </row>
    <row r="38" spans="1:15" ht="14.25" customHeight="1">
      <c r="A38" s="52" t="s">
        <v>11</v>
      </c>
      <c r="B38" s="54">
        <f>(Exp!B40+Imp!K29)/($P$41)*100</f>
        <v>1.08683370641615</v>
      </c>
      <c r="C38" s="54">
        <f>(Exp!C40+Imp!K30)/($P$41)*100</f>
        <v>0.008138037867264108</v>
      </c>
      <c r="D38" s="54">
        <f>(Exp!D40+Imp!K31)/($P$41)*100</f>
        <v>1.801255310644143</v>
      </c>
      <c r="E38" s="54">
        <f>(Exp!E40+Imp!K32)/($P$41)*100</f>
        <v>0.11238794952874247</v>
      </c>
      <c r="F38" s="54">
        <f>(Exp!F40+Imp!K33)/($P$41)*100</f>
        <v>0.02200029937012665</v>
      </c>
      <c r="G38" s="54">
        <f>(Imp!K34*2)/($P$41)*100</f>
        <v>0.001411139870853098</v>
      </c>
      <c r="H38" s="54">
        <f>(Exp!G40+Imp!K35)/($P$41)*100</f>
        <v>0.016510167120814812</v>
      </c>
      <c r="I38" s="54">
        <f>(Exp!H40+Imp!K36)/($P$41)*100</f>
        <v>0.1974403431947437</v>
      </c>
      <c r="J38" s="54">
        <f>+Imp!K37*2/Part!$P$41*100</f>
        <v>0.0016586025876712605</v>
      </c>
      <c r="K38" s="54">
        <f>(Exp!I40+Imp!K38)/($P$41)*100</f>
        <v>0.11519726889936423</v>
      </c>
      <c r="L38" s="54">
        <f>(Exp!J40+Imp!K39)/($P$41)*100</f>
        <v>0.02933096861603466</v>
      </c>
      <c r="M38" s="53" t="s">
        <v>43</v>
      </c>
      <c r="N38" s="54">
        <f>+(Imp!K41*2)/($P$41)*100</f>
        <v>0.21076197528109272</v>
      </c>
      <c r="O38" s="55">
        <f t="shared" si="2"/>
        <v>3.6029257693970007</v>
      </c>
    </row>
    <row r="39" spans="1:16" ht="14.25" customHeight="1">
      <c r="A39" s="52" t="s">
        <v>12</v>
      </c>
      <c r="B39" s="54">
        <f>(Exp!B41*2)/($P$41)*100</f>
        <v>0.8774056661939844</v>
      </c>
      <c r="C39" s="54">
        <f>(Exp!C41*2)/($P$41)*100</f>
        <v>0.07672511460972728</v>
      </c>
      <c r="D39" s="54">
        <f>(Exp!D41*2)/($P$41)*100</f>
        <v>2.3764131594947138</v>
      </c>
      <c r="E39" s="54">
        <f>(Exp!E41*2)/($P$41)*100</f>
        <v>0.2523413429455407</v>
      </c>
      <c r="F39" s="54">
        <f>(Exp!F41*2)/($P$41)*100</f>
        <v>1.063568376866569</v>
      </c>
      <c r="G39" s="57" t="s">
        <v>47</v>
      </c>
      <c r="H39" s="54">
        <f>(Exp!G41*2)/($P$41)*100</f>
        <v>0.23902403186706356</v>
      </c>
      <c r="I39" s="54">
        <f>(Exp!H41*2)/($P$41)*100</f>
        <v>1.1112487835477172</v>
      </c>
      <c r="J39" s="57" t="s">
        <v>47</v>
      </c>
      <c r="K39" s="54">
        <f>(Exp!I41*2)/($P$41)*100</f>
        <v>0.038635345209245435</v>
      </c>
      <c r="L39" s="54">
        <f>(Exp!J41*2)/($P$41)*100</f>
        <v>0.15005063441131053</v>
      </c>
      <c r="M39" s="54">
        <f>(Exp!K41*2)/($P$41)*100</f>
        <v>0.09570008844082828</v>
      </c>
      <c r="N39" s="53" t="s">
        <v>43</v>
      </c>
      <c r="O39" s="55">
        <f t="shared" si="2"/>
        <v>6.2811125435866995</v>
      </c>
      <c r="P39" s="42"/>
    </row>
    <row r="40" spans="1:15" ht="4.5" customHeight="1">
      <c r="A40" s="52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1:17" ht="14.25" customHeight="1">
      <c r="A41" s="60" t="s">
        <v>6</v>
      </c>
      <c r="B41" s="55">
        <f aca="true" t="shared" si="3" ref="B41:N41">SUM(B27:B40)</f>
        <v>17.44190449460091</v>
      </c>
      <c r="C41" s="55">
        <f t="shared" si="3"/>
        <v>4.667887189488874</v>
      </c>
      <c r="D41" s="55">
        <f t="shared" si="3"/>
        <v>29.623570138990523</v>
      </c>
      <c r="E41" s="55">
        <f t="shared" si="3"/>
        <v>7.863564424577441</v>
      </c>
      <c r="F41" s="55">
        <f t="shared" si="3"/>
        <v>9.285320257488396</v>
      </c>
      <c r="G41" s="55">
        <f t="shared" si="3"/>
        <v>0.07055428787777818</v>
      </c>
      <c r="H41" s="55">
        <f t="shared" si="3"/>
        <v>3.5316588538337914</v>
      </c>
      <c r="I41" s="55">
        <f t="shared" si="3"/>
        <v>14.73013195292057</v>
      </c>
      <c r="J41" s="55">
        <f t="shared" si="3"/>
        <v>1.3269937341314095</v>
      </c>
      <c r="K41" s="55">
        <f t="shared" si="3"/>
        <v>2.992079344534435</v>
      </c>
      <c r="L41" s="55">
        <f t="shared" si="3"/>
        <v>5.01442144270105</v>
      </c>
      <c r="M41" s="55">
        <f t="shared" si="3"/>
        <v>2.198099605509383</v>
      </c>
      <c r="N41" s="55">
        <f t="shared" si="3"/>
        <v>1.2538142733454614</v>
      </c>
      <c r="O41" s="61">
        <f>SUM(B41:N41)</f>
        <v>100.00000000000001</v>
      </c>
      <c r="P41" s="24">
        <f>+Exp!L42+Imp!L42+Imp!L41+Imp!L34+Imp!L37+Exp!L34+Exp!L37+Exp!L41</f>
        <v>118794.46074942002</v>
      </c>
      <c r="Q41" s="30">
        <f>+P41/2</f>
        <v>59397.23037471001</v>
      </c>
    </row>
    <row r="42" spans="1:15" ht="9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s="27" customFormat="1" ht="12.75">
      <c r="A43" s="62"/>
      <c r="B43" s="51" t="s">
        <v>55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63"/>
    </row>
    <row r="44" spans="1:16" ht="14.25" customHeight="1">
      <c r="A44" s="52" t="s">
        <v>1</v>
      </c>
      <c r="B44" s="91" t="s">
        <v>43</v>
      </c>
      <c r="C44" s="92">
        <f aca="true" t="shared" si="4" ref="C44:N44">(C10*$P$24-C27*$P$41)/($P$24-$P$41)</f>
        <v>4.164664358764866</v>
      </c>
      <c r="D44" s="92">
        <f t="shared" si="4"/>
        <v>-0.9661044040802061</v>
      </c>
      <c r="E44" s="92">
        <f t="shared" si="4"/>
        <v>-0.4619857174380037</v>
      </c>
      <c r="F44" s="92">
        <f t="shared" si="4"/>
        <v>0.22693922602081693</v>
      </c>
      <c r="G44" s="92">
        <f t="shared" si="4"/>
        <v>0.013718141611668238</v>
      </c>
      <c r="H44" s="92">
        <f t="shared" si="4"/>
        <v>0.07070750096150692</v>
      </c>
      <c r="I44" s="92">
        <f t="shared" si="4"/>
        <v>0.4876207357919052</v>
      </c>
      <c r="J44" s="92">
        <f t="shared" si="4"/>
        <v>-0.012261622041341451</v>
      </c>
      <c r="K44" s="92">
        <f t="shared" si="4"/>
        <v>-2.444967534307229</v>
      </c>
      <c r="L44" s="92">
        <f t="shared" si="4"/>
        <v>0.028299982846679814</v>
      </c>
      <c r="M44" s="92">
        <f t="shared" si="4"/>
        <v>0.018990820375942546</v>
      </c>
      <c r="N44" s="92">
        <f t="shared" si="4"/>
        <v>-0.1598707741662745</v>
      </c>
      <c r="O44" s="93">
        <f aca="true" t="shared" si="5" ref="O44:O56">SUM(B44:N44)</f>
        <v>0.9657507143403311</v>
      </c>
      <c r="P44" s="40"/>
    </row>
    <row r="45" spans="1:16" ht="14.25" customHeight="1">
      <c r="A45" s="52" t="s">
        <v>2</v>
      </c>
      <c r="B45" s="92">
        <f aca="true" t="shared" si="6" ref="B45:B56">(B11*$P$24-B28*$P$41)/($P$24-$P$41)</f>
        <v>0.6929738885792</v>
      </c>
      <c r="C45" s="91" t="s">
        <v>43</v>
      </c>
      <c r="D45" s="92">
        <f aca="true" t="shared" si="7" ref="D45:N45">(D11*$P$24-D28*$P$41)/($P$24-$P$41)</f>
        <v>0.40604686046936056</v>
      </c>
      <c r="E45" s="92">
        <f t="shared" si="7"/>
        <v>0.18548892834438035</v>
      </c>
      <c r="F45" s="92">
        <f t="shared" si="7"/>
        <v>0.02806608424501161</v>
      </c>
      <c r="G45" s="92">
        <f t="shared" si="7"/>
        <v>0.0038747537045048133</v>
      </c>
      <c r="H45" s="92">
        <f t="shared" si="7"/>
        <v>0.039482302381172826</v>
      </c>
      <c r="I45" s="92">
        <f t="shared" si="7"/>
        <v>0.2596879443610436</v>
      </c>
      <c r="J45" s="92">
        <f t="shared" si="7"/>
        <v>0.0028872388433101703</v>
      </c>
      <c r="K45" s="92">
        <f t="shared" si="7"/>
        <v>0.12605473168370168</v>
      </c>
      <c r="L45" s="92">
        <f t="shared" si="7"/>
        <v>0.27004615515271657</v>
      </c>
      <c r="M45" s="92">
        <f t="shared" si="7"/>
        <v>-0.02113348149428822</v>
      </c>
      <c r="N45" s="92">
        <f t="shared" si="7"/>
        <v>0.00011937376555055495</v>
      </c>
      <c r="O45" s="93">
        <f t="shared" si="5"/>
        <v>1.9935947800356641</v>
      </c>
      <c r="P45" s="40"/>
    </row>
    <row r="46" spans="1:16" ht="14.25" customHeight="1">
      <c r="A46" s="52" t="s">
        <v>3</v>
      </c>
      <c r="B46" s="92">
        <f t="shared" si="6"/>
        <v>12.171758208727049</v>
      </c>
      <c r="C46" s="92">
        <f aca="true" t="shared" si="8" ref="C46:C56">(C12*$P$24-C29*$P$41)/($P$24-$P$41)</f>
        <v>6.600897432560461</v>
      </c>
      <c r="D46" s="91" t="s">
        <v>43</v>
      </c>
      <c r="E46" s="92">
        <f aca="true" t="shared" si="9" ref="E46:N46">(E12*$P$24-E29*$P$41)/($P$24-$P$41)</f>
        <v>1.80639972662275</v>
      </c>
      <c r="F46" s="92">
        <f t="shared" si="9"/>
        <v>2.717555181358542</v>
      </c>
      <c r="G46" s="92">
        <f t="shared" si="9"/>
        <v>0.01109833811499942</v>
      </c>
      <c r="H46" s="92">
        <f t="shared" si="9"/>
        <v>0.12098503036577524</v>
      </c>
      <c r="I46" s="92">
        <f t="shared" si="9"/>
        <v>8.741617671309227</v>
      </c>
      <c r="J46" s="92">
        <f t="shared" si="9"/>
        <v>0.02241061117815607</v>
      </c>
      <c r="K46" s="92">
        <f t="shared" si="9"/>
        <v>-0.37178720796636305</v>
      </c>
      <c r="L46" s="92">
        <f t="shared" si="9"/>
        <v>0.4548934380338136</v>
      </c>
      <c r="M46" s="92">
        <f t="shared" si="9"/>
        <v>0.8693607932275482</v>
      </c>
      <c r="N46" s="92">
        <f t="shared" si="9"/>
        <v>1.5280942344219672</v>
      </c>
      <c r="O46" s="93">
        <f t="shared" si="5"/>
        <v>34.67328345795393</v>
      </c>
      <c r="P46" s="40"/>
    </row>
    <row r="47" spans="1:15" ht="14.25" customHeight="1">
      <c r="A47" s="52" t="s">
        <v>4</v>
      </c>
      <c r="B47" s="92">
        <f t="shared" si="6"/>
        <v>2.0620269698671</v>
      </c>
      <c r="C47" s="92">
        <f t="shared" si="8"/>
        <v>0.11620983074929991</v>
      </c>
      <c r="D47" s="92">
        <f aca="true" t="shared" si="10" ref="D47:D56">(D13*$P$24-D30*$P$41)/($P$24-$P$41)</f>
        <v>2.2293049388639172</v>
      </c>
      <c r="E47" s="91" t="s">
        <v>43</v>
      </c>
      <c r="F47" s="92">
        <f aca="true" t="shared" si="11" ref="F47:N47">(F13*$P$24-F30*$P$41)/($P$24-$P$41)</f>
        <v>0.5316868096842479</v>
      </c>
      <c r="G47" s="92">
        <f t="shared" si="11"/>
        <v>0.0024343668027024994</v>
      </c>
      <c r="H47" s="92">
        <f t="shared" si="11"/>
        <v>1.0690652702288785</v>
      </c>
      <c r="I47" s="92">
        <f t="shared" si="11"/>
        <v>0.602308535506985</v>
      </c>
      <c r="J47" s="92">
        <f t="shared" si="11"/>
        <v>-0.10006030786695298</v>
      </c>
      <c r="K47" s="92">
        <f t="shared" si="11"/>
        <v>0.2527657358076742</v>
      </c>
      <c r="L47" s="92">
        <f t="shared" si="11"/>
        <v>0.23816043875029208</v>
      </c>
      <c r="M47" s="92">
        <f t="shared" si="11"/>
        <v>0.1499308089419002</v>
      </c>
      <c r="N47" s="92">
        <f t="shared" si="11"/>
        <v>-0.24198519115929024</v>
      </c>
      <c r="O47" s="93">
        <f t="shared" si="5"/>
        <v>6.911848206176756</v>
      </c>
    </row>
    <row r="48" spans="1:15" ht="14.25" customHeight="1">
      <c r="A48" s="56" t="s">
        <v>5</v>
      </c>
      <c r="B48" s="92">
        <f t="shared" si="6"/>
        <v>0.10003629737793997</v>
      </c>
      <c r="C48" s="92">
        <f t="shared" si="8"/>
        <v>-0.5647846873593818</v>
      </c>
      <c r="D48" s="92">
        <f t="shared" si="10"/>
        <v>-0.3408082645237359</v>
      </c>
      <c r="E48" s="92">
        <f aca="true" t="shared" si="12" ref="E48:E56">(E14*$P$24-E31*$P$41)/($P$24-$P$41)</f>
        <v>0.7190405605238331</v>
      </c>
      <c r="F48" s="91" t="s">
        <v>43</v>
      </c>
      <c r="G48" s="92">
        <f aca="true" t="shared" si="13" ref="G48:N48">(G14*$P$24-G31*$P$41)/($P$24-$P$41)</f>
        <v>-0.0024090753279285204</v>
      </c>
      <c r="H48" s="92">
        <f t="shared" si="13"/>
        <v>0.24086829924046094</v>
      </c>
      <c r="I48" s="92">
        <f t="shared" si="13"/>
        <v>2.370664461816906</v>
      </c>
      <c r="J48" s="92">
        <f t="shared" si="13"/>
        <v>0.054027069751212235</v>
      </c>
      <c r="K48" s="92">
        <f t="shared" si="13"/>
        <v>-0.01329602069637796</v>
      </c>
      <c r="L48" s="92">
        <f t="shared" si="13"/>
        <v>1.536318099154002</v>
      </c>
      <c r="M48" s="92">
        <f t="shared" si="13"/>
        <v>-0.28591485949815676</v>
      </c>
      <c r="N48" s="92">
        <f t="shared" si="13"/>
        <v>0.34407274541770483</v>
      </c>
      <c r="O48" s="93">
        <f t="shared" si="5"/>
        <v>4.157814625876479</v>
      </c>
    </row>
    <row r="49" spans="1:17" ht="14.25" customHeight="1">
      <c r="A49" s="52" t="s">
        <v>7</v>
      </c>
      <c r="B49" s="92">
        <f t="shared" si="6"/>
        <v>0.018674358378432312</v>
      </c>
      <c r="C49" s="92">
        <f t="shared" si="8"/>
        <v>0.0006765418619782398</v>
      </c>
      <c r="D49" s="92">
        <f t="shared" si="10"/>
        <v>0.37733630255561695</v>
      </c>
      <c r="E49" s="92">
        <f t="shared" si="12"/>
        <v>0.04746023460336052</v>
      </c>
      <c r="F49" s="92">
        <f aca="true" t="shared" si="14" ref="F49:F56">(F15*$P$24-F32*$P$41)/($P$24-$P$41)</f>
        <v>0.061124635772014546</v>
      </c>
      <c r="G49" s="91" t="s">
        <v>43</v>
      </c>
      <c r="H49" s="92">
        <f>(H15*$P$24-H32*$P$41)/($P$24-$P$41)</f>
        <v>0.027865518360442935</v>
      </c>
      <c r="I49" s="92">
        <f>(I15*$P$24-I32*$P$41)/($P$24-$P$41)</f>
        <v>0.3584505347848174</v>
      </c>
      <c r="J49" s="94" t="s">
        <v>47</v>
      </c>
      <c r="K49" s="92">
        <f aca="true" t="shared" si="15" ref="K49:M52">(K15*$P$24-K32*$P$41)/($P$24-$P$41)</f>
        <v>0.0033415176286685838</v>
      </c>
      <c r="L49" s="92">
        <f t="shared" si="15"/>
        <v>0.0174634789894083</v>
      </c>
      <c r="M49" s="92">
        <f t="shared" si="15"/>
        <v>0.04020864599541283</v>
      </c>
      <c r="N49" s="94" t="s">
        <v>47</v>
      </c>
      <c r="O49" s="93">
        <f t="shared" si="5"/>
        <v>0.9526017689301527</v>
      </c>
      <c r="Q49" s="42"/>
    </row>
    <row r="50" spans="1:15" ht="14.25" customHeight="1">
      <c r="A50" s="52" t="s">
        <v>16</v>
      </c>
      <c r="B50" s="92">
        <f t="shared" si="6"/>
        <v>0.35417708357820893</v>
      </c>
      <c r="C50" s="92">
        <f t="shared" si="8"/>
        <v>0.33382319902337965</v>
      </c>
      <c r="D50" s="92">
        <f t="shared" si="10"/>
        <v>0.5092382375488875</v>
      </c>
      <c r="E50" s="92">
        <f t="shared" si="12"/>
        <v>0.5630512860516428</v>
      </c>
      <c r="F50" s="92">
        <f t="shared" si="14"/>
        <v>2.882130144990263</v>
      </c>
      <c r="G50" s="92">
        <f>(G16*$P$24-G33*$P$41)/($P$24-$P$41)</f>
        <v>0.03175651447951662</v>
      </c>
      <c r="H50" s="91" t="s">
        <v>43</v>
      </c>
      <c r="I50" s="92">
        <f>(I16*$P$24-I33*$P$41)/($P$24-$P$41)</f>
        <v>1.3856036718283837</v>
      </c>
      <c r="J50" s="92">
        <f>(J16*$P$24-J33*$P$41)/($P$24-$P$41)</f>
        <v>4.610231786314746</v>
      </c>
      <c r="K50" s="92">
        <f t="shared" si="15"/>
        <v>0.15237158045735566</v>
      </c>
      <c r="L50" s="92">
        <f t="shared" si="15"/>
        <v>0.8465620003134919</v>
      </c>
      <c r="M50" s="92">
        <f t="shared" si="15"/>
        <v>0.035951152961118386</v>
      </c>
      <c r="N50" s="92">
        <f>(N16*$P$24-N33*$P$41)/($P$24-$P$41)</f>
        <v>0.0924859846764433</v>
      </c>
      <c r="O50" s="93">
        <f t="shared" si="5"/>
        <v>11.797382642223438</v>
      </c>
    </row>
    <row r="51" spans="1:15" ht="14.25" customHeight="1">
      <c r="A51" s="52" t="s">
        <v>8</v>
      </c>
      <c r="B51" s="92">
        <f t="shared" si="6"/>
        <v>0.9934494951249463</v>
      </c>
      <c r="C51" s="92">
        <f t="shared" si="8"/>
        <v>0.021339854341372547</v>
      </c>
      <c r="D51" s="92">
        <f t="shared" si="10"/>
        <v>-1.5819968671242208</v>
      </c>
      <c r="E51" s="92">
        <f t="shared" si="12"/>
        <v>0.36229334570587435</v>
      </c>
      <c r="F51" s="92">
        <f t="shared" si="14"/>
        <v>0.1953206023079587</v>
      </c>
      <c r="G51" s="92">
        <f>(G17*$P$24-G34*$P$41)/($P$24-$P$41)</f>
        <v>0.03916936093200824</v>
      </c>
      <c r="H51" s="92">
        <f aca="true" t="shared" si="16" ref="H51:H56">(H17*$P$24-H34*$P$41)/($P$24-$P$41)</f>
        <v>-0.17900910007502024</v>
      </c>
      <c r="I51" s="91" t="s">
        <v>43</v>
      </c>
      <c r="J51" s="92">
        <f>(J17*$P$24-J34*$P$41)/($P$24-$P$41)</f>
        <v>0.1927140539385307</v>
      </c>
      <c r="K51" s="92">
        <f t="shared" si="15"/>
        <v>0.17332980008023846</v>
      </c>
      <c r="L51" s="92">
        <f t="shared" si="15"/>
        <v>0.9696337386448763</v>
      </c>
      <c r="M51" s="92">
        <f t="shared" si="15"/>
        <v>0.18108944862151338</v>
      </c>
      <c r="N51" s="92">
        <f>(N17*$P$24-N34*$P$41)/($P$24-$P$41)</f>
        <v>-0.15547023723980757</v>
      </c>
      <c r="O51" s="93">
        <f t="shared" si="5"/>
        <v>1.2118634952582703</v>
      </c>
    </row>
    <row r="52" spans="1:17" ht="14.25" customHeight="1">
      <c r="A52" s="88" t="s">
        <v>64</v>
      </c>
      <c r="B52" s="92">
        <f t="shared" si="6"/>
        <v>0.018413217466281474</v>
      </c>
      <c r="C52" s="92">
        <f t="shared" si="8"/>
        <v>-0.0044314900999015494</v>
      </c>
      <c r="D52" s="92">
        <f t="shared" si="10"/>
        <v>-0.04006483876961719</v>
      </c>
      <c r="E52" s="92">
        <f t="shared" si="12"/>
        <v>0.31006772664410476</v>
      </c>
      <c r="F52" s="92">
        <f t="shared" si="14"/>
        <v>9.771190992973489</v>
      </c>
      <c r="G52" s="94" t="s">
        <v>47</v>
      </c>
      <c r="H52" s="92">
        <f t="shared" si="16"/>
        <v>-1.4541694878376685</v>
      </c>
      <c r="I52" s="92">
        <f>(I18*$P$24-I35*$P$41)/($P$24-$P$41)</f>
        <v>0.6004206088255699</v>
      </c>
      <c r="J52" s="91" t="s">
        <v>43</v>
      </c>
      <c r="K52" s="92">
        <f t="shared" si="15"/>
        <v>0.02564137509421481</v>
      </c>
      <c r="L52" s="92">
        <f t="shared" si="15"/>
        <v>0.4469511317671035</v>
      </c>
      <c r="M52" s="92">
        <f t="shared" si="15"/>
        <v>-0.014774750786562776</v>
      </c>
      <c r="N52" s="94" t="s">
        <v>47</v>
      </c>
      <c r="O52" s="93">
        <f t="shared" si="5"/>
        <v>9.659244485277014</v>
      </c>
      <c r="Q52" s="42"/>
    </row>
    <row r="53" spans="1:15" ht="14.25" customHeight="1">
      <c r="A53" s="52" t="s">
        <v>9</v>
      </c>
      <c r="B53" s="92">
        <f t="shared" si="6"/>
        <v>1.4548821352004433</v>
      </c>
      <c r="C53" s="92">
        <f t="shared" si="8"/>
        <v>-0.04373708104160923</v>
      </c>
      <c r="D53" s="92">
        <f t="shared" si="10"/>
        <v>2.307517775130934</v>
      </c>
      <c r="E53" s="92">
        <f t="shared" si="12"/>
        <v>0.1825373019457918</v>
      </c>
      <c r="F53" s="92">
        <f t="shared" si="14"/>
        <v>-0.109396258798394</v>
      </c>
      <c r="G53" s="92">
        <f>(G19*$P$24-G36*$P$41)/($P$24-$P$41)</f>
        <v>0.002636708577807455</v>
      </c>
      <c r="H53" s="92">
        <f t="shared" si="16"/>
        <v>0.001770218661285689</v>
      </c>
      <c r="I53" s="92">
        <f>(I19*$P$24-I36*$P$41)/($P$24-$P$41)</f>
        <v>0.11900408600004715</v>
      </c>
      <c r="J53" s="92">
        <f>(J19*$P$24-J36*$P$41)/($P$24-$P$41)</f>
        <v>0.10520578068956583</v>
      </c>
      <c r="K53" s="91" t="s">
        <v>43</v>
      </c>
      <c r="L53" s="92">
        <f>(L19*$P$24-L36*$P$41)/($P$24-$P$41)</f>
        <v>0.0015878756085414495</v>
      </c>
      <c r="M53" s="92">
        <f>(M19*$P$24-M36*$P$41)/($P$24-$P$41)</f>
        <v>-0.028383774101220692</v>
      </c>
      <c r="N53" s="92">
        <f>(N19*$P$24-N36*$P$41)/($P$24-$P$41)</f>
        <v>-0.0017376390514732927</v>
      </c>
      <c r="O53" s="93">
        <f t="shared" si="5"/>
        <v>3.9918871288217184</v>
      </c>
    </row>
    <row r="54" spans="1:15" ht="14.25" customHeight="1">
      <c r="A54" s="52" t="s">
        <v>10</v>
      </c>
      <c r="B54" s="92">
        <f t="shared" si="6"/>
        <v>0.21121930703163017</v>
      </c>
      <c r="C54" s="92">
        <f t="shared" si="8"/>
        <v>-0.21546243595490538</v>
      </c>
      <c r="D54" s="92">
        <f t="shared" si="10"/>
        <v>-1.1571206333854995</v>
      </c>
      <c r="E54" s="92">
        <f t="shared" si="12"/>
        <v>0.04497148085367337</v>
      </c>
      <c r="F54" s="92">
        <f t="shared" si="14"/>
        <v>1.0631323051767447</v>
      </c>
      <c r="G54" s="92">
        <f>(G20*$P$24-G37*$P$41)/($P$24-$P$41)</f>
        <v>-0.0020111162171654157</v>
      </c>
      <c r="H54" s="92">
        <f t="shared" si="16"/>
        <v>0.2878690723613785</v>
      </c>
      <c r="I54" s="92">
        <f>(I20*$P$24-I37*$P$41)/($P$24-$P$41)</f>
        <v>0.6695225897831927</v>
      </c>
      <c r="J54" s="92">
        <f>(J20*$P$24-J37*$P$41)/($P$24-$P$41)</f>
        <v>0.04581303726706398</v>
      </c>
      <c r="K54" s="92">
        <f>(K20*$P$24-K37*$P$41)/($P$24-$P$41)</f>
        <v>0.6111610549677672</v>
      </c>
      <c r="L54" s="91" t="s">
        <v>43</v>
      </c>
      <c r="M54" s="92">
        <f>(M20*$P$24-M37*$P$41)/($P$24-$P$41)</f>
        <v>0.09579810533058668</v>
      </c>
      <c r="N54" s="92">
        <f>(N20*$P$24-N37*$P$41)/($P$24-$P$41)</f>
        <v>0.06547348241134567</v>
      </c>
      <c r="O54" s="93">
        <f t="shared" si="5"/>
        <v>1.7203662496258127</v>
      </c>
    </row>
    <row r="55" spans="1:15" ht="14.25" customHeight="1">
      <c r="A55" s="52" t="s">
        <v>11</v>
      </c>
      <c r="B55" s="92">
        <f t="shared" si="6"/>
        <v>1.3755805103226841</v>
      </c>
      <c r="C55" s="92">
        <f t="shared" si="8"/>
        <v>-0.01679422092251127</v>
      </c>
      <c r="D55" s="92">
        <f t="shared" si="10"/>
        <v>1.9330776856519865</v>
      </c>
      <c r="E55" s="92">
        <f t="shared" si="12"/>
        <v>0.05115017113031865</v>
      </c>
      <c r="F55" s="92">
        <f t="shared" si="14"/>
        <v>-0.003231921237981343</v>
      </c>
      <c r="G55" s="92">
        <f>(G21*$P$24-G38*$P$41)/($P$24-$P$41)</f>
        <v>-0.005465801971420289</v>
      </c>
      <c r="H55" s="92">
        <f t="shared" si="16"/>
        <v>0.001216105894733674</v>
      </c>
      <c r="I55" s="92">
        <f>(I21*$P$24-I38*$P$41)/($P$24-$P$41)</f>
        <v>0.32134977205494875</v>
      </c>
      <c r="J55" s="92">
        <f>(J21*$P$24-J38*$P$41)/($P$24-$P$41)</f>
        <v>0.004248039909107744</v>
      </c>
      <c r="K55" s="92">
        <f>(K21*$P$24-K38*$P$41)/($P$24-$P$41)</f>
        <v>-1.1741419090227592</v>
      </c>
      <c r="L55" s="92">
        <f>(L21*$P$24-L38*$P$41)/($P$24-$P$41)</f>
        <v>-0.004522115689587445</v>
      </c>
      <c r="M55" s="91" t="s">
        <v>43</v>
      </c>
      <c r="N55" s="92">
        <f>(N21*$P$24-N38*$P$41)/($P$24-$P$41)</f>
        <v>1.2272470238290563</v>
      </c>
      <c r="O55" s="93">
        <f t="shared" si="5"/>
        <v>3.7097133399485758</v>
      </c>
    </row>
    <row r="56" spans="1:15" ht="14.25" customHeight="1">
      <c r="A56" s="52" t="s">
        <v>12</v>
      </c>
      <c r="B56" s="92">
        <f t="shared" si="6"/>
        <v>1.3093355615075777</v>
      </c>
      <c r="C56" s="92">
        <f t="shared" si="8"/>
        <v>0.4382414606056187</v>
      </c>
      <c r="D56" s="92">
        <f t="shared" si="10"/>
        <v>8.811852760221289</v>
      </c>
      <c r="E56" s="92">
        <f t="shared" si="12"/>
        <v>0.6656434742720363</v>
      </c>
      <c r="F56" s="92">
        <f t="shared" si="14"/>
        <v>2.228387295418167</v>
      </c>
      <c r="G56" s="94" t="s">
        <v>47</v>
      </c>
      <c r="H56" s="92">
        <f t="shared" si="16"/>
        <v>0.6958870378849286</v>
      </c>
      <c r="I56" s="92">
        <f>(I22*$P$24-I39*$P$41)/($P$24-$P$41)</f>
        <v>3.1884917351446065</v>
      </c>
      <c r="J56" s="94" t="s">
        <v>47</v>
      </c>
      <c r="K56" s="92">
        <f>(K22*$P$24-K39*$P$41)/($P$24-$P$41)</f>
        <v>0.13601771657209333</v>
      </c>
      <c r="L56" s="92">
        <f>(L22*$P$24-L39*$P$41)/($P$24-$P$41)</f>
        <v>0.5569371009580824</v>
      </c>
      <c r="M56" s="92">
        <f>(M22*$P$24-M39*$P$41)/($P$24-$P$41)</f>
        <v>0.22385496294744409</v>
      </c>
      <c r="N56" s="91" t="s">
        <v>43</v>
      </c>
      <c r="O56" s="93">
        <f t="shared" si="5"/>
        <v>18.254649105531843</v>
      </c>
    </row>
    <row r="57" spans="1:15" ht="4.5" customHeight="1">
      <c r="A57" s="52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</row>
    <row r="58" spans="1:17" ht="14.25" customHeight="1">
      <c r="A58" s="60" t="s">
        <v>6</v>
      </c>
      <c r="B58" s="93">
        <f aca="true" t="shared" si="17" ref="B58:N58">SUM(B44:B57)</f>
        <v>20.762527033161494</v>
      </c>
      <c r="C58" s="93">
        <f t="shared" si="17"/>
        <v>10.830642762528667</v>
      </c>
      <c r="D58" s="93">
        <f t="shared" si="17"/>
        <v>12.488279552558712</v>
      </c>
      <c r="E58" s="93">
        <f t="shared" si="17"/>
        <v>4.476118519259762</v>
      </c>
      <c r="F58" s="93">
        <f t="shared" si="17"/>
        <v>19.59290509791088</v>
      </c>
      <c r="G58" s="93">
        <f t="shared" si="17"/>
        <v>0.09480219070669307</v>
      </c>
      <c r="H58" s="93">
        <f t="shared" si="17"/>
        <v>0.922537768427875</v>
      </c>
      <c r="I58" s="93">
        <f t="shared" si="17"/>
        <v>19.104742347207633</v>
      </c>
      <c r="J58" s="93">
        <f t="shared" si="17"/>
        <v>4.925215687983399</v>
      </c>
      <c r="K58" s="93">
        <f t="shared" si="17"/>
        <v>-2.5235091597010153</v>
      </c>
      <c r="L58" s="93">
        <f t="shared" si="17"/>
        <v>5.36233132452942</v>
      </c>
      <c r="M58" s="93">
        <f t="shared" si="17"/>
        <v>1.264977872521238</v>
      </c>
      <c r="N58" s="93">
        <f t="shared" si="17"/>
        <v>2.698429002905222</v>
      </c>
      <c r="O58" s="93">
        <f>+SUM(B58:N58)</f>
        <v>99.99999999999997</v>
      </c>
      <c r="P58" s="24"/>
      <c r="Q58" s="30"/>
    </row>
    <row r="59" spans="1:15" ht="9.75" customHeight="1" thickBot="1">
      <c r="A59" s="47"/>
      <c r="B59" s="47"/>
      <c r="C59" s="47"/>
      <c r="D59" s="47"/>
      <c r="E59" s="47"/>
      <c r="F59" s="47"/>
      <c r="G59" s="47"/>
      <c r="H59" s="47"/>
      <c r="I59" s="47"/>
      <c r="J59" s="68"/>
      <c r="K59" s="47"/>
      <c r="L59" s="47"/>
      <c r="M59" s="47"/>
      <c r="N59" s="47"/>
      <c r="O59" s="47"/>
    </row>
    <row r="60" spans="1:15" ht="2.25" customHeight="1">
      <c r="A60" s="62"/>
      <c r="B60" s="64"/>
      <c r="C60" s="64"/>
      <c r="D60" s="64"/>
      <c r="E60" s="64"/>
      <c r="F60" s="64"/>
      <c r="G60" s="64"/>
      <c r="H60" s="64"/>
      <c r="I60" s="64"/>
      <c r="J60" s="79"/>
      <c r="K60" s="64"/>
      <c r="L60" s="64"/>
      <c r="M60" s="64"/>
      <c r="N60" s="64"/>
      <c r="O60" s="44"/>
    </row>
    <row r="61" spans="1:15" s="17" customFormat="1" ht="12">
      <c r="A61" s="65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5"/>
    </row>
    <row r="62" spans="1:15" s="17" customFormat="1" ht="12">
      <c r="A62" s="65" t="s">
        <v>70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5"/>
    </row>
    <row r="63" spans="2:14" s="17" customFormat="1" ht="1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2:16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P64" s="21"/>
    </row>
  </sheetData>
  <sheetProtection/>
  <conditionalFormatting sqref="B10:N17 B19:N21 B22:F22 J22 N22">
    <cfRule type="expression" priority="14" dxfId="0" stopIfTrue="1">
      <formula>B10&gt;2</formula>
    </cfRule>
  </conditionalFormatting>
  <conditionalFormatting sqref="B27:N34 B36:N38 B39:F39 H39:I39 K39:N39">
    <cfRule type="expression" priority="13" dxfId="0" stopIfTrue="1">
      <formula>B27&gt;2</formula>
    </cfRule>
  </conditionalFormatting>
  <conditionalFormatting sqref="B44:N56">
    <cfRule type="expression" priority="1" dxfId="11" stopIfTrue="1">
      <formula>B44&lt;-100</formula>
    </cfRule>
    <cfRule type="expression" priority="11" dxfId="14" stopIfTrue="1">
      <formula>B44&lt;-3</formula>
    </cfRule>
    <cfRule type="expression" priority="12" dxfId="0" stopIfTrue="1">
      <formula>B44&gt;3</formula>
    </cfRule>
  </conditionalFormatting>
  <conditionalFormatting sqref="B18:I18 K18:N18">
    <cfRule type="expression" priority="10" dxfId="0" stopIfTrue="1">
      <formula>B18&gt;2</formula>
    </cfRule>
  </conditionalFormatting>
  <conditionalFormatting sqref="J18">
    <cfRule type="expression" priority="9" dxfId="0" stopIfTrue="1">
      <formula>J18&gt;2</formula>
    </cfRule>
  </conditionalFormatting>
  <conditionalFormatting sqref="B35:I35 K35:N35">
    <cfRule type="expression" priority="8" dxfId="0" stopIfTrue="1">
      <formula>B35&gt;2</formula>
    </cfRule>
  </conditionalFormatting>
  <conditionalFormatting sqref="J35">
    <cfRule type="expression" priority="7" dxfId="0" stopIfTrue="1">
      <formula>J35&gt;2</formula>
    </cfRule>
  </conditionalFormatting>
  <conditionalFormatting sqref="G22">
    <cfRule type="expression" priority="6" dxfId="0" stopIfTrue="1">
      <formula>G22&gt;2</formula>
    </cfRule>
  </conditionalFormatting>
  <conditionalFormatting sqref="G39">
    <cfRule type="expression" priority="5" dxfId="0" stopIfTrue="1">
      <formula>G39&gt;2</formula>
    </cfRule>
  </conditionalFormatting>
  <conditionalFormatting sqref="J39">
    <cfRule type="expression" priority="4" dxfId="0" stopIfTrue="1">
      <formula>J39&gt;2</formula>
    </cfRule>
  </conditionalFormatting>
  <conditionalFormatting sqref="H22:I22">
    <cfRule type="expression" priority="3" dxfId="0" stopIfTrue="1">
      <formula>H22&gt;2</formula>
    </cfRule>
  </conditionalFormatting>
  <conditionalFormatting sqref="K22:M22">
    <cfRule type="expression" priority="2" dxfId="0" stopIfTrue="1">
      <formula>K22&gt;2</formula>
    </cfRule>
  </conditionalFormatting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73" sqref="O73"/>
    </sheetView>
  </sheetViews>
  <sheetFormatPr defaultColWidth="11.421875" defaultRowHeight="12.75"/>
  <cols>
    <col min="1" max="1" width="13.57421875" style="0" customWidth="1"/>
    <col min="2" max="7" width="8.7109375" style="0" customWidth="1"/>
    <col min="8" max="8" width="9.57421875" style="0" customWidth="1"/>
    <col min="9" max="11" width="8.7109375" style="0" customWidth="1"/>
    <col min="12" max="12" width="8.8515625" style="0" customWidth="1"/>
  </cols>
  <sheetData>
    <row r="1" spans="1:12" ht="12.75">
      <c r="A1" s="45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44"/>
    </row>
    <row r="2" spans="1:12" ht="12.75">
      <c r="A2" s="45" t="str">
        <f>+Exp!A2</f>
        <v>ARGENTINA, BOLIVIA, BRASIL, CHILE, COLOMBIA, ECUADOR, MÉXICO, PARAGUAY, PERÚ Y URUGUAY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12.75">
      <c r="A4" s="46" t="str">
        <f>+Exp!A4</f>
        <v>Enero-junio 2015-2016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67"/>
      <c r="M4" s="18"/>
    </row>
    <row r="5" spans="1:12" ht="12.75">
      <c r="A5" s="46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44"/>
    </row>
    <row r="6" spans="1:12" ht="9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thickBot="1">
      <c r="A7" s="98" t="s">
        <v>0</v>
      </c>
      <c r="B7" s="96" t="s">
        <v>30</v>
      </c>
      <c r="C7" s="96" t="s">
        <v>31</v>
      </c>
      <c r="D7" s="96" t="s">
        <v>32</v>
      </c>
      <c r="E7" s="97" t="s">
        <v>33</v>
      </c>
      <c r="F7" s="96" t="s">
        <v>40</v>
      </c>
      <c r="G7" s="96" t="s">
        <v>34</v>
      </c>
      <c r="H7" s="96" t="s">
        <v>35</v>
      </c>
      <c r="I7" s="96" t="s">
        <v>41</v>
      </c>
      <c r="J7" s="96" t="s">
        <v>37</v>
      </c>
      <c r="K7" s="96" t="s">
        <v>38</v>
      </c>
      <c r="L7" s="96" t="s">
        <v>18</v>
      </c>
    </row>
    <row r="8" spans="1:12" ht="9" customHeight="1">
      <c r="A8" s="6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">
      <c r="A9" s="70"/>
      <c r="B9" s="70" t="str">
        <f>+Exp!B10</f>
        <v>Enero-junio 2016</v>
      </c>
      <c r="C9" s="70"/>
      <c r="D9" s="71"/>
      <c r="E9" s="71"/>
      <c r="F9" s="71"/>
      <c r="G9" s="71"/>
      <c r="H9" s="71"/>
      <c r="I9" s="71"/>
      <c r="J9" s="71"/>
      <c r="K9" s="71"/>
      <c r="L9" s="71"/>
    </row>
    <row r="10" spans="1:12" ht="9" customHeight="1">
      <c r="A10" s="7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4.25" customHeight="1">
      <c r="A11" s="45" t="s">
        <v>6</v>
      </c>
      <c r="B11" s="73">
        <f>+Exp!B25</f>
        <v>8028.55556731</v>
      </c>
      <c r="C11" s="73">
        <f>+Exp!C25</f>
        <v>1680.6652843099996</v>
      </c>
      <c r="D11" s="73">
        <f>+Exp!D25</f>
        <v>16160.255724999999</v>
      </c>
      <c r="E11" s="73">
        <f>+Exp!E25</f>
        <v>4182.147022439999</v>
      </c>
      <c r="F11" s="73">
        <f>+Exp!F25</f>
        <v>3396.4897499999997</v>
      </c>
      <c r="G11" s="73">
        <f>+Exp!G25</f>
        <v>1990.9177422379996</v>
      </c>
      <c r="H11" s="73">
        <f>+Exp!H25</f>
        <v>6429.437000000001</v>
      </c>
      <c r="I11" s="73">
        <f>+Exp!I25</f>
        <v>2703.606689530068</v>
      </c>
      <c r="J11" s="73">
        <f>+Exp!J25</f>
        <v>2483.710118</v>
      </c>
      <c r="K11" s="73">
        <f>+Exp!K25</f>
        <v>1109.1778800000002</v>
      </c>
      <c r="L11" s="73">
        <f>SUM(B11:K11)</f>
        <v>48164.96277882807</v>
      </c>
    </row>
    <row r="12" spans="1:12" ht="9" customHeight="1">
      <c r="A12" s="46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4" ht="14.25" customHeight="1">
      <c r="A13" s="45" t="s">
        <v>24</v>
      </c>
      <c r="B13" s="73">
        <f>SUM(B15:B26)</f>
        <v>19706.556267700005</v>
      </c>
      <c r="C13" s="73">
        <f aca="true" t="shared" si="0" ref="C13:L13">SUM(C15:C26)</f>
        <v>1702.7100951099999</v>
      </c>
      <c r="D13" s="73">
        <f t="shared" si="0"/>
        <v>74092.548371</v>
      </c>
      <c r="E13" s="73">
        <f t="shared" si="0"/>
        <v>26880.897235900018</v>
      </c>
      <c r="F13" s="73">
        <f t="shared" si="0"/>
        <v>10927.539690999998</v>
      </c>
      <c r="G13" s="73">
        <f t="shared" si="0"/>
        <v>5933.831110128998</v>
      </c>
      <c r="H13" s="73">
        <f t="shared" si="0"/>
        <v>172401.507</v>
      </c>
      <c r="I13" s="73">
        <f t="shared" si="0"/>
        <v>1771.599836048752</v>
      </c>
      <c r="J13" s="73">
        <f t="shared" si="0"/>
        <v>12655.645319</v>
      </c>
      <c r="K13" s="73">
        <f t="shared" si="0"/>
        <v>2349.486815</v>
      </c>
      <c r="L13" s="73">
        <f t="shared" si="0"/>
        <v>328422.32174088777</v>
      </c>
      <c r="M13" s="2"/>
      <c r="N13" s="2"/>
    </row>
    <row r="14" spans="1:14" ht="6.75" customHeight="1">
      <c r="A14" s="8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"/>
      <c r="N14" s="2"/>
    </row>
    <row r="15" spans="1:22" ht="14.25">
      <c r="A15" s="46" t="s">
        <v>53</v>
      </c>
      <c r="B15" s="73">
        <v>183.194063</v>
      </c>
      <c r="C15" s="73">
        <v>3.01312476</v>
      </c>
      <c r="D15" s="73">
        <v>1218.9118570000007</v>
      </c>
      <c r="E15" s="73">
        <v>349.9919938599973</v>
      </c>
      <c r="F15" s="73">
        <v>929.7756629999999</v>
      </c>
      <c r="G15" s="73">
        <v>126.05556830400002</v>
      </c>
      <c r="H15" s="73">
        <v>3015.727</v>
      </c>
      <c r="I15" s="73">
        <v>18.345341038792178</v>
      </c>
      <c r="J15" s="73">
        <v>193.72771399999993</v>
      </c>
      <c r="K15" s="73">
        <v>27.654258000000002</v>
      </c>
      <c r="L15" s="73">
        <f>SUM(B15:K15)</f>
        <v>6066.396582962789</v>
      </c>
      <c r="M15" s="2"/>
      <c r="N15" s="23"/>
      <c r="O15" s="23"/>
      <c r="P15" s="38"/>
      <c r="Q15" s="38"/>
      <c r="R15" s="23"/>
      <c r="S15" s="23"/>
      <c r="T15" s="23"/>
      <c r="U15" s="23"/>
      <c r="V15" s="23"/>
    </row>
    <row r="16" spans="1:22" ht="6.75" customHeight="1">
      <c r="A16" s="8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2"/>
      <c r="N16" s="23"/>
      <c r="O16" s="23"/>
      <c r="P16" s="38"/>
      <c r="Q16" s="38"/>
      <c r="R16" s="23"/>
      <c r="S16" s="23"/>
      <c r="T16" s="23"/>
      <c r="U16" s="23"/>
      <c r="V16" s="23"/>
    </row>
    <row r="17" spans="1:22" ht="14.25">
      <c r="A17" s="46" t="s">
        <v>50</v>
      </c>
      <c r="B17" s="73">
        <v>540.49418473</v>
      </c>
      <c r="C17" s="73">
        <v>49.527337079999995</v>
      </c>
      <c r="D17" s="73">
        <v>1071.244223</v>
      </c>
      <c r="E17" s="73">
        <v>503.2270272500002</v>
      </c>
      <c r="F17" s="73">
        <v>179.634519</v>
      </c>
      <c r="G17" s="73">
        <v>39.454788137</v>
      </c>
      <c r="H17" s="73">
        <v>5218.675</v>
      </c>
      <c r="I17" s="73">
        <v>1.85937</v>
      </c>
      <c r="J17" s="73">
        <v>842.756528</v>
      </c>
      <c r="K17" s="73">
        <v>26.956928</v>
      </c>
      <c r="L17" s="73">
        <f>SUM(B17:K17)</f>
        <v>8473.829905197</v>
      </c>
      <c r="M17" s="2"/>
      <c r="N17" s="23"/>
      <c r="O17" s="23"/>
      <c r="P17" s="38"/>
      <c r="Q17" s="38"/>
      <c r="R17" s="23"/>
      <c r="S17" s="23"/>
      <c r="T17" s="23"/>
      <c r="U17" s="23"/>
      <c r="V17" s="23"/>
    </row>
    <row r="18" spans="1:22" ht="14.25">
      <c r="A18" s="46" t="s">
        <v>13</v>
      </c>
      <c r="B18" s="73">
        <v>1898.8706614999999</v>
      </c>
      <c r="C18" s="73">
        <v>542.59668849</v>
      </c>
      <c r="D18" s="73">
        <v>10724.422057</v>
      </c>
      <c r="E18" s="73">
        <v>4251.32373344</v>
      </c>
      <c r="F18" s="73">
        <v>4944.8952039999995</v>
      </c>
      <c r="G18" s="73">
        <v>2556.659349759</v>
      </c>
      <c r="H18" s="73">
        <v>146066.824</v>
      </c>
      <c r="I18" s="73">
        <v>61.397693579162805</v>
      </c>
      <c r="J18" s="73">
        <v>2360.4595500000005</v>
      </c>
      <c r="K18" s="73">
        <v>224.841126</v>
      </c>
      <c r="L18" s="73">
        <f>SUM(B18:K18)</f>
        <v>173632.2900637682</v>
      </c>
      <c r="M18" s="2"/>
      <c r="N18" s="23"/>
      <c r="O18" s="23"/>
      <c r="P18" s="38"/>
      <c r="Q18" s="38"/>
      <c r="R18" s="23"/>
      <c r="S18" s="23"/>
      <c r="T18" s="23"/>
      <c r="U18" s="23"/>
      <c r="V18" s="23"/>
    </row>
    <row r="19" spans="1:22" ht="6.75" customHeight="1">
      <c r="A19" s="8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2"/>
      <c r="N19" s="23"/>
      <c r="O19" s="23"/>
      <c r="P19" s="38"/>
      <c r="Q19" s="38"/>
      <c r="R19" s="23"/>
      <c r="S19" s="23"/>
      <c r="T19" s="23"/>
      <c r="U19" s="23"/>
      <c r="V19" s="23"/>
    </row>
    <row r="20" spans="1:22" ht="14.25">
      <c r="A20" s="46" t="s">
        <v>49</v>
      </c>
      <c r="B20" s="73">
        <v>4075.3418787200003</v>
      </c>
      <c r="C20" s="73">
        <v>373.41560322</v>
      </c>
      <c r="D20" s="73">
        <v>16000.025006</v>
      </c>
      <c r="E20" s="73">
        <v>3898.3328930799994</v>
      </c>
      <c r="F20" s="73">
        <v>2448.665684</v>
      </c>
      <c r="G20" s="73">
        <v>1394.453599371</v>
      </c>
      <c r="H20" s="73">
        <v>9116.564</v>
      </c>
      <c r="I20" s="73">
        <v>578.1921269461341</v>
      </c>
      <c r="J20" s="73">
        <v>2292.274285</v>
      </c>
      <c r="K20" s="73">
        <v>464.142124</v>
      </c>
      <c r="L20" s="73">
        <f>SUM(B20:K20)</f>
        <v>40641.407200337126</v>
      </c>
      <c r="M20" s="2"/>
      <c r="N20" s="23"/>
      <c r="O20" s="23"/>
      <c r="P20" s="38"/>
      <c r="Q20" s="38"/>
      <c r="R20" s="23"/>
      <c r="S20" s="23"/>
      <c r="T20" s="23"/>
      <c r="U20" s="23"/>
      <c r="V20" s="23"/>
    </row>
    <row r="21" spans="1:22" ht="7.5" customHeight="1">
      <c r="A21" s="8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2"/>
      <c r="N21" s="23"/>
      <c r="O21" s="23"/>
      <c r="P21" s="38"/>
      <c r="Q21" s="38"/>
      <c r="R21" s="23"/>
      <c r="S21" s="23"/>
      <c r="T21" s="23"/>
      <c r="U21" s="23"/>
      <c r="V21" s="23"/>
    </row>
    <row r="22" spans="1:22" ht="14.25">
      <c r="A22" s="46" t="s">
        <v>14</v>
      </c>
      <c r="B22" s="73">
        <v>300.50164497</v>
      </c>
      <c r="C22" s="73">
        <v>154.72585893</v>
      </c>
      <c r="D22" s="73">
        <v>2373.339864</v>
      </c>
      <c r="E22" s="73">
        <v>2527.148904749999</v>
      </c>
      <c r="F22" s="73">
        <v>194.13532</v>
      </c>
      <c r="G22" s="73">
        <v>118.4406469</v>
      </c>
      <c r="H22" s="73">
        <v>1601.678</v>
      </c>
      <c r="I22" s="73">
        <v>19.779567809077562</v>
      </c>
      <c r="J22" s="73">
        <v>502.333253</v>
      </c>
      <c r="K22" s="73">
        <v>5.529946</v>
      </c>
      <c r="L22" s="73">
        <f>SUM(B22:K22)</f>
        <v>7797.613006359076</v>
      </c>
      <c r="M22" s="2"/>
      <c r="N22" s="23"/>
      <c r="O22" s="23"/>
      <c r="P22" s="38"/>
      <c r="Q22" s="38"/>
      <c r="R22" s="23"/>
      <c r="S22" s="23"/>
      <c r="T22" s="23"/>
      <c r="U22" s="23"/>
      <c r="V22" s="23"/>
    </row>
    <row r="23" spans="1:22" ht="14.25">
      <c r="A23" s="46" t="s">
        <v>15</v>
      </c>
      <c r="B23" s="73">
        <v>2319.0652915299997</v>
      </c>
      <c r="C23" s="73">
        <v>186.51524911</v>
      </c>
      <c r="D23" s="73">
        <v>20961.414994</v>
      </c>
      <c r="E23" s="73">
        <v>8853.140075480003</v>
      </c>
      <c r="F23" s="73">
        <v>669.099432</v>
      </c>
      <c r="G23" s="73">
        <v>309.133729317</v>
      </c>
      <c r="H23" s="73">
        <v>2562.989</v>
      </c>
      <c r="I23" s="73">
        <v>23.6193878648</v>
      </c>
      <c r="J23" s="73">
        <v>3426.6770699999997</v>
      </c>
      <c r="K23" s="73">
        <v>485.794635</v>
      </c>
      <c r="L23" s="73">
        <f>SUM(B23:K23)</f>
        <v>39797.4488643018</v>
      </c>
      <c r="M23" s="2"/>
      <c r="N23" s="23"/>
      <c r="O23" s="23"/>
      <c r="P23" s="38"/>
      <c r="Q23" s="38"/>
      <c r="R23" s="23"/>
      <c r="S23" s="23"/>
      <c r="T23" s="23"/>
      <c r="U23" s="23"/>
      <c r="V23" s="23"/>
    </row>
    <row r="24" spans="1:22" ht="14.25">
      <c r="A24" s="46" t="s">
        <v>27</v>
      </c>
      <c r="B24" s="73">
        <v>2269.62576439</v>
      </c>
      <c r="C24" s="73">
        <v>203.13818473</v>
      </c>
      <c r="D24" s="73">
        <v>5668.766744</v>
      </c>
      <c r="E24" s="73">
        <v>3010.006977244357</v>
      </c>
      <c r="F24" s="73">
        <v>218.705357</v>
      </c>
      <c r="G24" s="73">
        <v>88.994041775</v>
      </c>
      <c r="H24" s="73">
        <v>1836.115</v>
      </c>
      <c r="I24" s="73">
        <v>108.38530255198448</v>
      </c>
      <c r="J24" s="73">
        <v>851.4451980000001</v>
      </c>
      <c r="K24" s="73">
        <v>55.934264999999996</v>
      </c>
      <c r="L24" s="73">
        <f>SUM(B24:K24)</f>
        <v>14311.11683469134</v>
      </c>
      <c r="M24" s="2"/>
      <c r="N24" s="23"/>
      <c r="O24" s="23"/>
      <c r="P24" s="38"/>
      <c r="Q24" s="23"/>
      <c r="R24" s="23"/>
      <c r="S24" s="23"/>
      <c r="T24" s="23"/>
      <c r="U24" s="23"/>
      <c r="V24" s="23"/>
    </row>
    <row r="25" spans="1:22" ht="7.5" customHeight="1">
      <c r="A25" s="8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"/>
      <c r="N25" s="23"/>
      <c r="O25" s="23"/>
      <c r="P25" s="23"/>
      <c r="Q25" s="23"/>
      <c r="R25" s="23"/>
      <c r="S25" s="23"/>
      <c r="T25" s="23"/>
      <c r="U25" s="23"/>
      <c r="V25" s="23"/>
    </row>
    <row r="26" spans="1:22" ht="14.25" customHeight="1">
      <c r="A26" s="46" t="s">
        <v>22</v>
      </c>
      <c r="B26" s="73">
        <v>8119.462778860006</v>
      </c>
      <c r="C26" s="73">
        <v>189.7780487899999</v>
      </c>
      <c r="D26" s="73">
        <v>16074.423626000002</v>
      </c>
      <c r="E26" s="73">
        <v>3487.7256307956577</v>
      </c>
      <c r="F26" s="73">
        <v>1342.6285119999982</v>
      </c>
      <c r="G26" s="73">
        <v>1300.6393865659982</v>
      </c>
      <c r="H26" s="73">
        <v>2982.935</v>
      </c>
      <c r="I26" s="73">
        <v>960.0210462588007</v>
      </c>
      <c r="J26" s="73">
        <v>2185.971720999999</v>
      </c>
      <c r="K26" s="73">
        <v>1058.6335329999997</v>
      </c>
      <c r="L26" s="73">
        <f>SUM(B26:K26)</f>
        <v>37702.21928327047</v>
      </c>
      <c r="M26" s="2"/>
      <c r="N26" s="23"/>
      <c r="O26" s="23"/>
      <c r="P26" s="23"/>
      <c r="Q26" s="23"/>
      <c r="R26" s="23"/>
      <c r="S26" s="23"/>
      <c r="T26" s="23"/>
      <c r="U26" s="23"/>
      <c r="V26" s="23"/>
    </row>
    <row r="27" spans="1:14" ht="9" customHeight="1">
      <c r="A27" s="8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"/>
      <c r="N27" s="2"/>
    </row>
    <row r="28" spans="1:14" ht="14.25" customHeight="1">
      <c r="A28" s="83" t="s">
        <v>23</v>
      </c>
      <c r="B28" s="73">
        <f aca="true" t="shared" si="1" ref="B28:L28">+B11+B13</f>
        <v>27735.111835010004</v>
      </c>
      <c r="C28" s="73">
        <f t="shared" si="1"/>
        <v>3383.3753794199993</v>
      </c>
      <c r="D28" s="73">
        <f t="shared" si="1"/>
        <v>90252.80409599999</v>
      </c>
      <c r="E28" s="73">
        <f t="shared" si="1"/>
        <v>31063.044258340018</v>
      </c>
      <c r="F28" s="73">
        <f t="shared" si="1"/>
        <v>14324.029440999999</v>
      </c>
      <c r="G28" s="73">
        <f t="shared" si="1"/>
        <v>7924.748852366998</v>
      </c>
      <c r="H28" s="73">
        <f t="shared" si="1"/>
        <v>178830.94400000002</v>
      </c>
      <c r="I28" s="73">
        <f t="shared" si="1"/>
        <v>4475.20652557882</v>
      </c>
      <c r="J28" s="73">
        <f t="shared" si="1"/>
        <v>15139.355436999998</v>
      </c>
      <c r="K28" s="73">
        <f t="shared" si="1"/>
        <v>3458.6646950000004</v>
      </c>
      <c r="L28" s="73">
        <f t="shared" si="1"/>
        <v>376587.2845197158</v>
      </c>
      <c r="M28" s="2"/>
      <c r="N28" s="2"/>
    </row>
    <row r="29" spans="1:12" ht="9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67"/>
    </row>
    <row r="30" spans="1:12" ht="15">
      <c r="A30" s="70"/>
      <c r="B30" s="70" t="str">
        <f>+Exp!B27</f>
        <v>Enero-junio 2015</v>
      </c>
      <c r="C30" s="70"/>
      <c r="D30" s="71"/>
      <c r="E30" s="71"/>
      <c r="F30" s="71"/>
      <c r="G30" s="71"/>
      <c r="H30" s="71"/>
      <c r="I30" s="71"/>
      <c r="J30" s="71"/>
      <c r="K30" s="71"/>
      <c r="L30" s="84"/>
    </row>
    <row r="31" spans="1:12" ht="9" customHeight="1">
      <c r="A31" s="72"/>
      <c r="B31" s="44"/>
      <c r="C31" s="44"/>
      <c r="D31" s="71"/>
      <c r="E31" s="71"/>
      <c r="F31" s="71"/>
      <c r="G31" s="71"/>
      <c r="H31" s="71"/>
      <c r="I31" s="71"/>
      <c r="J31" s="71"/>
      <c r="K31" s="71"/>
      <c r="L31" s="67"/>
    </row>
    <row r="32" spans="1:12" ht="14.25" customHeight="1">
      <c r="A32" s="45" t="s">
        <v>6</v>
      </c>
      <c r="B32" s="73">
        <f>+Exp!B42</f>
        <v>9917.967576870002</v>
      </c>
      <c r="C32" s="73">
        <f>+Exp!C42</f>
        <v>2798.0779627599995</v>
      </c>
      <c r="D32" s="73">
        <f>+Exp!D42</f>
        <v>17293.856583999997</v>
      </c>
      <c r="E32" s="73">
        <f>+Exp!E42</f>
        <v>4721.721904900005</v>
      </c>
      <c r="F32" s="73">
        <f>+Exp!F42</f>
        <v>5350.91116</v>
      </c>
      <c r="G32" s="73">
        <f>+Exp!G42</f>
        <v>2091.860465942</v>
      </c>
      <c r="H32" s="73">
        <f>+Exp!H42</f>
        <v>8427.947000000002</v>
      </c>
      <c r="I32" s="73">
        <f>+Exp!I42</f>
        <v>2247.466000464463</v>
      </c>
      <c r="J32" s="73">
        <f>+Exp!J42</f>
        <v>2889.9648589999997</v>
      </c>
      <c r="K32" s="73">
        <f>+Exp!K42</f>
        <v>1196.0983190000002</v>
      </c>
      <c r="L32" s="73">
        <f>SUM(B32:K32)</f>
        <v>56935.871832936464</v>
      </c>
    </row>
    <row r="33" spans="1:12" ht="9" customHeight="1">
      <c r="A33" s="46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4" ht="14.25" customHeight="1">
      <c r="A34" s="45" t="s">
        <v>24</v>
      </c>
      <c r="B34" s="73">
        <f>SUM(B36:B47)</f>
        <v>18545.136932420002</v>
      </c>
      <c r="C34" s="73">
        <f aca="true" t="shared" si="2" ref="C34:K34">SUM(C36:C47)</f>
        <v>1903.6851460200016</v>
      </c>
      <c r="D34" s="73">
        <f t="shared" si="2"/>
        <v>77035.283663</v>
      </c>
      <c r="E34" s="73">
        <f t="shared" si="2"/>
        <v>27574.50168001</v>
      </c>
      <c r="F34" s="73">
        <f t="shared" si="2"/>
        <v>13908.577793000004</v>
      </c>
      <c r="G34" s="73">
        <f t="shared" si="2"/>
        <v>7712.7566501300025</v>
      </c>
      <c r="H34" s="73">
        <f t="shared" si="2"/>
        <v>180008.91499999995</v>
      </c>
      <c r="I34" s="73">
        <f t="shared" si="2"/>
        <v>2290.1926700573463</v>
      </c>
      <c r="J34" s="73">
        <f t="shared" si="2"/>
        <v>12498.75282</v>
      </c>
      <c r="K34" s="73">
        <f t="shared" si="2"/>
        <v>2785.8514170000003</v>
      </c>
      <c r="L34" s="73">
        <f>SUM(B34:K34)</f>
        <v>344263.6537716373</v>
      </c>
      <c r="M34" s="2"/>
      <c r="N34" s="2"/>
    </row>
    <row r="35" spans="1:14" ht="6.75" customHeight="1">
      <c r="A35" s="8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2"/>
      <c r="N35" s="2"/>
    </row>
    <row r="36" spans="1:23" ht="14.25" customHeight="1">
      <c r="A36" s="46" t="s">
        <v>53</v>
      </c>
      <c r="B36" s="73">
        <v>258.31786579</v>
      </c>
      <c r="C36" s="73">
        <v>3.8064572900000004</v>
      </c>
      <c r="D36" s="73">
        <v>1885.472489</v>
      </c>
      <c r="E36" s="73">
        <v>315.025357249994</v>
      </c>
      <c r="F36" s="73">
        <v>1741.317971</v>
      </c>
      <c r="G36" s="73">
        <v>97.054963081</v>
      </c>
      <c r="H36" s="73">
        <v>3023.405</v>
      </c>
      <c r="I36" s="73">
        <v>14.191396000000001</v>
      </c>
      <c r="J36" s="73">
        <v>222.19975999999997</v>
      </c>
      <c r="K36" s="73">
        <v>25.375047</v>
      </c>
      <c r="L36" s="73">
        <f>SUM(B36:K36)</f>
        <v>7586.166306410995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8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46" t="s">
        <v>50</v>
      </c>
      <c r="B38" s="73">
        <v>669.8798028500001</v>
      </c>
      <c r="C38" s="73">
        <v>55.36072705</v>
      </c>
      <c r="D38" s="73">
        <v>1041.280944</v>
      </c>
      <c r="E38" s="73">
        <v>618.1645422700007</v>
      </c>
      <c r="F38" s="73">
        <v>233.834129</v>
      </c>
      <c r="G38" s="73">
        <v>50.632058836</v>
      </c>
      <c r="H38" s="73">
        <v>5423.68</v>
      </c>
      <c r="I38" s="73">
        <v>1.6858345263157895</v>
      </c>
      <c r="J38" s="73">
        <v>1091.301757</v>
      </c>
      <c r="K38" s="73">
        <v>80.709518</v>
      </c>
      <c r="L38" s="73">
        <f>SUM(B38:K38)</f>
        <v>9266.529313532315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46" t="s">
        <v>13</v>
      </c>
      <c r="B39" s="73">
        <v>1628.5138671</v>
      </c>
      <c r="C39" s="73">
        <v>645.03312853</v>
      </c>
      <c r="D39" s="73">
        <v>11990.890822000001</v>
      </c>
      <c r="E39" s="73">
        <v>4935.878983010001</v>
      </c>
      <c r="F39" s="73">
        <v>5288.673988</v>
      </c>
      <c r="G39" s="73">
        <v>4137.34115511</v>
      </c>
      <c r="H39" s="73">
        <v>152036.925</v>
      </c>
      <c r="I39" s="73">
        <v>62.220380184164235</v>
      </c>
      <c r="J39" s="73">
        <v>2349.4648340000003</v>
      </c>
      <c r="K39" s="73">
        <v>273.42519500000003</v>
      </c>
      <c r="L39" s="73">
        <f>SUM(B39:K39)</f>
        <v>183348.36735293415</v>
      </c>
      <c r="M39" s="31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8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46" t="s">
        <v>49</v>
      </c>
      <c r="B41" s="73">
        <v>3818.0455508500004</v>
      </c>
      <c r="C41" s="73">
        <v>373.4795807</v>
      </c>
      <c r="D41" s="73">
        <v>16984.823920000003</v>
      </c>
      <c r="E41" s="73">
        <v>4328.69159446</v>
      </c>
      <c r="F41" s="73">
        <v>3175.712699000001</v>
      </c>
      <c r="G41" s="73">
        <v>1443.947773314</v>
      </c>
      <c r="H41" s="73">
        <v>9476.305</v>
      </c>
      <c r="I41" s="73">
        <v>901.478629507729</v>
      </c>
      <c r="J41" s="73">
        <v>2494.846108</v>
      </c>
      <c r="K41" s="73">
        <v>438.773012</v>
      </c>
      <c r="L41" s="73">
        <f>SUM(B41:K41)</f>
        <v>43436.10386783173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8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46" t="s">
        <v>14</v>
      </c>
      <c r="B43" s="73">
        <v>271.8960802</v>
      </c>
      <c r="C43" s="73">
        <v>236.05615716999998</v>
      </c>
      <c r="D43" s="73">
        <v>2231.918503</v>
      </c>
      <c r="E43" s="73">
        <v>2865.471171049997</v>
      </c>
      <c r="F43" s="73">
        <v>222.12329300000002</v>
      </c>
      <c r="G43" s="73">
        <v>227.190225896</v>
      </c>
      <c r="H43" s="73">
        <v>1465.408</v>
      </c>
      <c r="I43" s="73">
        <v>35.06624953648169</v>
      </c>
      <c r="J43" s="73">
        <v>542.053436</v>
      </c>
      <c r="K43" s="73">
        <v>5.671628</v>
      </c>
      <c r="L43" s="73">
        <f>SUM(B43:K43)</f>
        <v>8102.854743852478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46" t="s">
        <v>15</v>
      </c>
      <c r="B44" s="73">
        <v>2829.8939769000003</v>
      </c>
      <c r="C44" s="73">
        <v>228.39720116</v>
      </c>
      <c r="D44" s="73">
        <v>19638.376711</v>
      </c>
      <c r="E44" s="73">
        <v>8075.846091270004</v>
      </c>
      <c r="F44" s="73">
        <v>1212.3004580000002</v>
      </c>
      <c r="G44" s="73">
        <v>398.55006912</v>
      </c>
      <c r="H44" s="73">
        <v>2775.935</v>
      </c>
      <c r="I44" s="73">
        <v>55.91949338066562</v>
      </c>
      <c r="J44" s="73">
        <v>3178.824878</v>
      </c>
      <c r="K44" s="73">
        <v>654.2812389999999</v>
      </c>
      <c r="L44" s="73">
        <f>SUM(B44:K44)</f>
        <v>39048.32511783067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46" t="s">
        <v>27</v>
      </c>
      <c r="B45" s="73">
        <v>1753.27935632</v>
      </c>
      <c r="C45" s="73">
        <v>206.60355608</v>
      </c>
      <c r="D45" s="73">
        <v>6546.451154</v>
      </c>
      <c r="E45" s="73">
        <v>3443.9129074775205</v>
      </c>
      <c r="F45" s="73">
        <v>372.05825400000003</v>
      </c>
      <c r="G45" s="73">
        <v>101.450189592</v>
      </c>
      <c r="H45" s="73">
        <v>2093.892</v>
      </c>
      <c r="I45" s="73">
        <v>51.95972594778089</v>
      </c>
      <c r="J45" s="73">
        <v>698.964522</v>
      </c>
      <c r="K45" s="73">
        <v>70.502476</v>
      </c>
      <c r="L45" s="73">
        <f>SUM(B45:K45)</f>
        <v>15339.074141417303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8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46" t="s">
        <v>22</v>
      </c>
      <c r="B47" s="73">
        <v>7315.310432410001</v>
      </c>
      <c r="C47" s="73">
        <v>154.9483380400017</v>
      </c>
      <c r="D47" s="73">
        <v>16716.06911999999</v>
      </c>
      <c r="E47" s="73">
        <v>2991.5110332224817</v>
      </c>
      <c r="F47" s="73">
        <v>1662.557001000002</v>
      </c>
      <c r="G47" s="73">
        <v>1256.5902151810023</v>
      </c>
      <c r="H47" s="73">
        <v>3713.365</v>
      </c>
      <c r="I47" s="73">
        <v>1167.670960974209</v>
      </c>
      <c r="J47" s="73">
        <v>1921.0975249999985</v>
      </c>
      <c r="K47" s="73">
        <v>1237.1133020000002</v>
      </c>
      <c r="L47" s="73">
        <f>SUM(B47:K47)</f>
        <v>38136.23292782768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8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2"/>
      <c r="N48" s="2"/>
    </row>
    <row r="49" spans="1:14" ht="14.25" customHeight="1">
      <c r="A49" s="83" t="s">
        <v>23</v>
      </c>
      <c r="B49" s="73">
        <f aca="true" t="shared" si="3" ref="B49:L49">+B32+B34</f>
        <v>28463.104509290002</v>
      </c>
      <c r="C49" s="73">
        <f t="shared" si="3"/>
        <v>4701.763108780001</v>
      </c>
      <c r="D49" s="73">
        <f t="shared" si="3"/>
        <v>94329.14024699999</v>
      </c>
      <c r="E49" s="73">
        <f t="shared" si="3"/>
        <v>32296.223584910003</v>
      </c>
      <c r="F49" s="73">
        <f t="shared" si="3"/>
        <v>19259.488953000004</v>
      </c>
      <c r="G49" s="73">
        <f t="shared" si="3"/>
        <v>9804.617116072002</v>
      </c>
      <c r="H49" s="73">
        <f t="shared" si="3"/>
        <v>188436.86199999996</v>
      </c>
      <c r="I49" s="73">
        <f t="shared" si="3"/>
        <v>4537.658670521809</v>
      </c>
      <c r="J49" s="73">
        <f t="shared" si="3"/>
        <v>15388.717679</v>
      </c>
      <c r="K49" s="73">
        <f t="shared" si="3"/>
        <v>3981.9497360000005</v>
      </c>
      <c r="L49" s="73">
        <f t="shared" si="3"/>
        <v>401199.5256045738</v>
      </c>
      <c r="M49" s="2"/>
      <c r="N49" s="2"/>
    </row>
    <row r="50" spans="1:12" ht="9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">
      <c r="A51" s="70"/>
      <c r="B51" s="70" t="str">
        <f>+Exp!B44</f>
        <v>Crecimiento 2016/2015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9" customHeight="1">
      <c r="A52" s="72"/>
      <c r="B52" s="44"/>
      <c r="C52" s="44"/>
      <c r="D52" s="71"/>
      <c r="E52" s="71"/>
      <c r="F52" s="71"/>
      <c r="G52" s="71"/>
      <c r="H52" s="71"/>
      <c r="I52" s="71"/>
      <c r="J52" s="71"/>
      <c r="K52" s="71"/>
      <c r="L52" s="44"/>
    </row>
    <row r="53" spans="1:12" ht="14.25" customHeight="1">
      <c r="A53" s="45" t="s">
        <v>6</v>
      </c>
      <c r="B53" s="75">
        <f aca="true" t="shared" si="4" ref="B53:L53">+(B11/B32-1)*100</f>
        <v>-19.050395102786567</v>
      </c>
      <c r="C53" s="75">
        <f t="shared" si="4"/>
        <v>-39.93500872105057</v>
      </c>
      <c r="D53" s="75">
        <f t="shared" si="4"/>
        <v>-6.554933848872024</v>
      </c>
      <c r="E53" s="75">
        <f t="shared" si="4"/>
        <v>-11.427502367304987</v>
      </c>
      <c r="F53" s="75">
        <f t="shared" si="4"/>
        <v>-36.52502072189141</v>
      </c>
      <c r="G53" s="75">
        <f t="shared" si="4"/>
        <v>-4.825499852761162</v>
      </c>
      <c r="H53" s="75">
        <f t="shared" si="4"/>
        <v>-23.712892356821904</v>
      </c>
      <c r="I53" s="75">
        <f t="shared" si="4"/>
        <v>20.29577706498513</v>
      </c>
      <c r="J53" s="75">
        <f t="shared" si="4"/>
        <v>-14.057428405568018</v>
      </c>
      <c r="K53" s="75">
        <f t="shared" si="4"/>
        <v>-7.266997839497835</v>
      </c>
      <c r="L53" s="75">
        <f t="shared" si="4"/>
        <v>-15.404891102474638</v>
      </c>
    </row>
    <row r="54" spans="1:12" ht="9" customHeight="1">
      <c r="A54" s="4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1:12" ht="14.25" customHeight="1">
      <c r="A55" s="45" t="s">
        <v>24</v>
      </c>
      <c r="B55" s="75">
        <f aca="true" t="shared" si="5" ref="B55:L55">(B13/B34-1)*100</f>
        <v>6.262662494821747</v>
      </c>
      <c r="C55" s="75">
        <f t="shared" si="5"/>
        <v>-10.557158116728305</v>
      </c>
      <c r="D55" s="75">
        <f t="shared" si="5"/>
        <v>-3.8199837166477457</v>
      </c>
      <c r="E55" s="75">
        <f>(E13/E34-1)*100</f>
        <v>-2.5153834225508653</v>
      </c>
      <c r="F55" s="75">
        <f t="shared" si="5"/>
        <v>-21.43309076144594</v>
      </c>
      <c r="G55" s="75">
        <f t="shared" si="5"/>
        <v>-23.064717593171046</v>
      </c>
      <c r="H55" s="75">
        <f t="shared" si="5"/>
        <v>-4.226128467026169</v>
      </c>
      <c r="I55" s="75">
        <f t="shared" si="5"/>
        <v>-22.644070116406787</v>
      </c>
      <c r="J55" s="75">
        <f t="shared" si="5"/>
        <v>1.2552652353357008</v>
      </c>
      <c r="K55" s="75">
        <f t="shared" si="5"/>
        <v>-15.663599262228711</v>
      </c>
      <c r="L55" s="75">
        <f t="shared" si="5"/>
        <v>-4.601511619712739</v>
      </c>
    </row>
    <row r="56" spans="1:12" ht="6.75" customHeight="1">
      <c r="A56" s="8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</row>
    <row r="57" spans="1:13" ht="14.25" customHeight="1">
      <c r="A57" s="46" t="s">
        <v>53</v>
      </c>
      <c r="B57" s="75">
        <f aca="true" t="shared" si="6" ref="B57:L57">(B15/B36-1)*100</f>
        <v>-29.081922986725207</v>
      </c>
      <c r="C57" s="75">
        <f t="shared" si="6"/>
        <v>-20.84175572084247</v>
      </c>
      <c r="D57" s="75">
        <f t="shared" si="6"/>
        <v>-35.352445389087784</v>
      </c>
      <c r="E57" s="75">
        <f aca="true" t="shared" si="7" ref="E57:J57">(E15/E36-1)*100</f>
        <v>11.099626047643806</v>
      </c>
      <c r="F57" s="75">
        <f t="shared" si="7"/>
        <v>-46.60506131076965</v>
      </c>
      <c r="G57" s="75">
        <f t="shared" si="7"/>
        <v>29.880599922331363</v>
      </c>
      <c r="H57" s="75">
        <f t="shared" si="7"/>
        <v>-0.25395208382602563</v>
      </c>
      <c r="I57" s="75">
        <f t="shared" si="7"/>
        <v>29.27086974947479</v>
      </c>
      <c r="J57" s="75">
        <f t="shared" si="7"/>
        <v>-12.813715910404245</v>
      </c>
      <c r="K57" s="75">
        <f t="shared" si="6"/>
        <v>8.982095678482892</v>
      </c>
      <c r="L57" s="75">
        <f t="shared" si="6"/>
        <v>-20.033435361993902</v>
      </c>
      <c r="M57" s="22"/>
    </row>
    <row r="58" spans="1:12" ht="6.75" customHeight="1">
      <c r="A58" s="8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</row>
    <row r="59" spans="1:13" ht="14.25" customHeight="1">
      <c r="A59" s="46" t="s">
        <v>50</v>
      </c>
      <c r="B59" s="75">
        <f aca="true" t="shared" si="8" ref="B59:L59">+(B17/B38-1)*100</f>
        <v>-19.314751328451717</v>
      </c>
      <c r="C59" s="75">
        <f t="shared" si="8"/>
        <v>-10.537054480392715</v>
      </c>
      <c r="D59" s="75">
        <f t="shared" si="8"/>
        <v>2.8775403192243365</v>
      </c>
      <c r="E59" s="75">
        <f>+(E17/E38-1)*100</f>
        <v>-18.59335292799733</v>
      </c>
      <c r="F59" s="75">
        <f t="shared" si="8"/>
        <v>-23.178656696431165</v>
      </c>
      <c r="G59" s="75">
        <f t="shared" si="8"/>
        <v>-22.075481337236923</v>
      </c>
      <c r="H59" s="75">
        <f t="shared" si="8"/>
        <v>-3.779813705823354</v>
      </c>
      <c r="I59" s="75">
        <f t="shared" si="8"/>
        <v>10.293743008304235</v>
      </c>
      <c r="J59" s="75">
        <f t="shared" si="8"/>
        <v>-22.77511489427575</v>
      </c>
      <c r="K59" s="75">
        <f t="shared" si="8"/>
        <v>-66.60006320444138</v>
      </c>
      <c r="L59" s="75">
        <f t="shared" si="8"/>
        <v>-8.554436958157584</v>
      </c>
      <c r="M59" s="22"/>
    </row>
    <row r="60" spans="1:13" ht="14.25" customHeight="1">
      <c r="A60" s="46" t="s">
        <v>13</v>
      </c>
      <c r="B60" s="75">
        <f aca="true" t="shared" si="9" ref="B60:L60">+(B18/B39-1)*100</f>
        <v>16.601442570546965</v>
      </c>
      <c r="C60" s="75">
        <f t="shared" si="9"/>
        <v>-15.880802940067252</v>
      </c>
      <c r="D60" s="75">
        <f t="shared" si="9"/>
        <v>-10.561923912078141</v>
      </c>
      <c r="E60" s="75">
        <f>+(E18/E39-1)*100</f>
        <v>-13.868963398947542</v>
      </c>
      <c r="F60" s="75">
        <f t="shared" si="9"/>
        <v>-6.50028314810166</v>
      </c>
      <c r="G60" s="75">
        <f t="shared" si="9"/>
        <v>-38.20525661507781</v>
      </c>
      <c r="H60" s="75">
        <f t="shared" si="9"/>
        <v>-3.926744111668923</v>
      </c>
      <c r="I60" s="75">
        <f t="shared" si="9"/>
        <v>-1.322214043961778</v>
      </c>
      <c r="J60" s="75">
        <f t="shared" si="9"/>
        <v>0.467966825503896</v>
      </c>
      <c r="K60" s="75">
        <f t="shared" si="9"/>
        <v>-17.76868770268227</v>
      </c>
      <c r="L60" s="75">
        <f t="shared" si="9"/>
        <v>-5.299243963521705</v>
      </c>
      <c r="M60" s="22"/>
    </row>
    <row r="61" spans="1:12" ht="6.75" customHeight="1">
      <c r="A61" s="8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3" ht="14.25" customHeight="1">
      <c r="A62" s="46" t="s">
        <v>49</v>
      </c>
      <c r="B62" s="75">
        <f aca="true" t="shared" si="10" ref="B62:L62">+(B20/B41-1)*100</f>
        <v>6.738953855925556</v>
      </c>
      <c r="C62" s="75">
        <f t="shared" si="10"/>
        <v>-0.017130114551400233</v>
      </c>
      <c r="D62" s="75">
        <f t="shared" si="10"/>
        <v>-5.7981108231589085</v>
      </c>
      <c r="E62" s="75">
        <f>+(E20/E41-1)*100</f>
        <v>-9.942004228963485</v>
      </c>
      <c r="F62" s="75">
        <f t="shared" si="10"/>
        <v>-22.89397952242155</v>
      </c>
      <c r="G62" s="75">
        <f t="shared" si="10"/>
        <v>-3.4276983460008292</v>
      </c>
      <c r="H62" s="75">
        <f t="shared" si="10"/>
        <v>-3.796215930154212</v>
      </c>
      <c r="I62" s="75">
        <f t="shared" si="10"/>
        <v>-35.86180437112883</v>
      </c>
      <c r="J62" s="75">
        <f t="shared" si="10"/>
        <v>-8.119611961252094</v>
      </c>
      <c r="K62" s="75">
        <f t="shared" si="10"/>
        <v>5.781830537927446</v>
      </c>
      <c r="L62" s="75">
        <f t="shared" si="10"/>
        <v>-6.434040852278933</v>
      </c>
      <c r="M62" s="22"/>
    </row>
    <row r="63" spans="1:12" ht="7.5" customHeight="1">
      <c r="A63" s="8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3" ht="14.25" customHeight="1">
      <c r="A64" s="46" t="s">
        <v>14</v>
      </c>
      <c r="B64" s="75">
        <f>+(B22/B43-1)*100</f>
        <v>10.520771299445908</v>
      </c>
      <c r="C64" s="75">
        <f aca="true" t="shared" si="11" ref="C64:K64">+(C22/C43-1)*100</f>
        <v>-34.453792358158466</v>
      </c>
      <c r="D64" s="75">
        <f t="shared" si="11"/>
        <v>6.336313839860663</v>
      </c>
      <c r="E64" s="75">
        <f>+(E22/E43-1)*100</f>
        <v>-11.806863377935372</v>
      </c>
      <c r="F64" s="75">
        <f t="shared" si="11"/>
        <v>-12.600197224700793</v>
      </c>
      <c r="G64" s="75">
        <f t="shared" si="11"/>
        <v>-47.86719083847466</v>
      </c>
      <c r="H64" s="75">
        <f t="shared" si="11"/>
        <v>9.299116696510467</v>
      </c>
      <c r="I64" s="75">
        <f t="shared" si="11"/>
        <v>-43.59371740482369</v>
      </c>
      <c r="J64" s="75">
        <f t="shared" si="11"/>
        <v>-7.327724604627361</v>
      </c>
      <c r="K64" s="75">
        <f t="shared" si="11"/>
        <v>-2.4980834427081655</v>
      </c>
      <c r="L64" s="75">
        <f>+(L22/L43-1)*100</f>
        <v>-3.7670888488404053</v>
      </c>
      <c r="M64" s="22"/>
    </row>
    <row r="65" spans="1:13" ht="14.25" customHeight="1">
      <c r="A65" s="46" t="s">
        <v>15</v>
      </c>
      <c r="B65" s="75">
        <f>+(B23/B44-1)*100</f>
        <v>-18.051159850503883</v>
      </c>
      <c r="C65" s="75">
        <f aca="true" t="shared" si="12" ref="C65:K65">+(C23/C44-1)*100</f>
        <v>-18.33733155979449</v>
      </c>
      <c r="D65" s="75">
        <f t="shared" si="12"/>
        <v>6.7370042976053535</v>
      </c>
      <c r="E65" s="75">
        <f>+(E23/E44-1)*100</f>
        <v>9.6249232021677</v>
      </c>
      <c r="F65" s="75">
        <f t="shared" si="12"/>
        <v>-44.80745861435616</v>
      </c>
      <c r="G65" s="75">
        <f t="shared" si="12"/>
        <v>-22.43540943310626</v>
      </c>
      <c r="H65" s="75">
        <f t="shared" si="12"/>
        <v>-7.671145037617954</v>
      </c>
      <c r="I65" s="75">
        <f t="shared" si="12"/>
        <v>-57.76179926378501</v>
      </c>
      <c r="J65" s="75">
        <f t="shared" si="12"/>
        <v>7.7969753450507495</v>
      </c>
      <c r="K65" s="75">
        <f t="shared" si="12"/>
        <v>-25.751403824067143</v>
      </c>
      <c r="L65" s="75">
        <f>+(L23/L44-1)*100</f>
        <v>1.9184529533868622</v>
      </c>
      <c r="M65" s="22"/>
    </row>
    <row r="66" spans="1:13" ht="14.25" customHeight="1">
      <c r="A66" s="46" t="s">
        <v>27</v>
      </c>
      <c r="B66" s="75">
        <f>+(B24/B45-1)*100</f>
        <v>29.45032154794611</v>
      </c>
      <c r="C66" s="75">
        <f aca="true" t="shared" si="13" ref="C66:K66">+(C24/C45-1)*100</f>
        <v>-1.6773047936590957</v>
      </c>
      <c r="D66" s="75">
        <f t="shared" si="13"/>
        <v>-13.40702602605871</v>
      </c>
      <c r="E66" s="75">
        <f>+(E24/E45-1)*100</f>
        <v>-12.599213217356764</v>
      </c>
      <c r="F66" s="75">
        <f t="shared" si="13"/>
        <v>-41.21744252447092</v>
      </c>
      <c r="G66" s="75">
        <f t="shared" si="13"/>
        <v>-12.278092201793434</v>
      </c>
      <c r="H66" s="75">
        <f t="shared" si="13"/>
        <v>-12.310902377008926</v>
      </c>
      <c r="I66" s="75">
        <f t="shared" si="13"/>
        <v>108.59483104454948</v>
      </c>
      <c r="J66" s="75">
        <f t="shared" si="13"/>
        <v>21.815223977848785</v>
      </c>
      <c r="K66" s="75">
        <f t="shared" si="13"/>
        <v>-20.663403367564005</v>
      </c>
      <c r="L66" s="75">
        <f>+(L24/L45-1)*100</f>
        <v>-6.7015603239726</v>
      </c>
      <c r="M66" s="22"/>
    </row>
    <row r="67" spans="1:12" ht="7.5" customHeight="1">
      <c r="A67" s="8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3" ht="14.25" customHeight="1">
      <c r="A68" s="46" t="s">
        <v>22</v>
      </c>
      <c r="B68" s="75">
        <f aca="true" t="shared" si="14" ref="B68:L68">+(B26/B47-1)*100</f>
        <v>10.992730300101282</v>
      </c>
      <c r="C68" s="75">
        <f t="shared" si="14"/>
        <v>22.478273204199528</v>
      </c>
      <c r="D68" s="75">
        <f t="shared" si="14"/>
        <v>-3.83849509949854</v>
      </c>
      <c r="E68" s="75">
        <f>+(E26/E47-1)*100</f>
        <v>16.58742328082439</v>
      </c>
      <c r="F68" s="75">
        <f t="shared" si="14"/>
        <v>-19.243159110188213</v>
      </c>
      <c r="G68" s="75">
        <f t="shared" si="14"/>
        <v>3.505452362499173</v>
      </c>
      <c r="H68" s="75">
        <f t="shared" si="14"/>
        <v>-19.670299041435456</v>
      </c>
      <c r="I68" s="75">
        <f t="shared" si="14"/>
        <v>-17.78325587048618</v>
      </c>
      <c r="J68" s="75">
        <f t="shared" si="14"/>
        <v>13.787649640535582</v>
      </c>
      <c r="K68" s="75">
        <f t="shared" si="14"/>
        <v>-14.427115827746583</v>
      </c>
      <c r="L68" s="75">
        <f t="shared" si="14"/>
        <v>-1.1380611330400137</v>
      </c>
      <c r="M68" s="22"/>
    </row>
    <row r="69" spans="1:12" ht="7.5" customHeight="1">
      <c r="A69" s="8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ht="14.25" customHeight="1">
      <c r="A70" s="83" t="s">
        <v>23</v>
      </c>
      <c r="B70" s="75">
        <f aca="true" t="shared" si="15" ref="B70:L70">+(B28/B49-1)*100</f>
        <v>-2.5576713673042595</v>
      </c>
      <c r="C70" s="75">
        <f t="shared" si="15"/>
        <v>-28.040284013842896</v>
      </c>
      <c r="D70" s="75">
        <f t="shared" si="15"/>
        <v>-4.321396485037543</v>
      </c>
      <c r="E70" s="75">
        <f t="shared" si="15"/>
        <v>-3.818339080195654</v>
      </c>
      <c r="F70" s="75">
        <f t="shared" si="15"/>
        <v>-25.626118761740145</v>
      </c>
      <c r="G70" s="75">
        <f t="shared" si="15"/>
        <v>-19.173296024211606</v>
      </c>
      <c r="H70" s="75">
        <f t="shared" si="15"/>
        <v>-5.097685186457812</v>
      </c>
      <c r="I70" s="75">
        <f t="shared" si="15"/>
        <v>-1.3763076837114085</v>
      </c>
      <c r="J70" s="75">
        <f t="shared" si="15"/>
        <v>-1.6204224887450436</v>
      </c>
      <c r="K70" s="75">
        <f t="shared" si="15"/>
        <v>-13.141427584308419</v>
      </c>
      <c r="L70" s="75">
        <f t="shared" si="15"/>
        <v>-6.134663556186759</v>
      </c>
    </row>
    <row r="71" spans="1:12" ht="9" customHeight="1" thickBot="1">
      <c r="A71" s="68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ht="2.25" customHeigh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s="17" customFormat="1" ht="12">
      <c r="A73" s="65" t="s">
        <v>48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2:12" s="17" customFormat="1" ht="1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</row>
  </sheetData>
  <sheetProtection/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zoomScalePageLayoutView="0" workbookViewId="0" topLeftCell="A1">
      <pane xSplit="1" ySplit="7" topLeftCell="B8" activePane="bottomRight" state="frozen"/>
      <selection pane="topLeft" activeCell="L84" sqref="L84"/>
      <selection pane="topRight" activeCell="L84" sqref="L84"/>
      <selection pane="bottomLeft" activeCell="L84" sqref="L84"/>
      <selection pane="bottomRight" activeCell="O13" sqref="O13"/>
    </sheetView>
  </sheetViews>
  <sheetFormatPr defaultColWidth="11.421875" defaultRowHeight="12.75"/>
  <cols>
    <col min="1" max="1" width="13.57421875" style="0" customWidth="1"/>
    <col min="2" max="7" width="8.57421875" style="0" customWidth="1"/>
    <col min="8" max="8" width="10.140625" style="0" customWidth="1"/>
    <col min="9" max="11" width="8.57421875" style="0" customWidth="1"/>
    <col min="12" max="12" width="8.8515625" style="0" customWidth="1"/>
    <col min="13" max="13" width="14.28125" style="0" bestFit="1" customWidth="1"/>
  </cols>
  <sheetData>
    <row r="1" spans="1:14" ht="12.75">
      <c r="A1" s="45" t="s">
        <v>62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N1" s="37"/>
    </row>
    <row r="2" spans="1:12" ht="12.75">
      <c r="A2" s="45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6" t="str">
        <f>+Exp!A4</f>
        <v>Enero-junio 2015-2016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6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44"/>
    </row>
    <row r="6" spans="1:12" ht="9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thickBot="1">
      <c r="A7" s="98" t="s">
        <v>0</v>
      </c>
      <c r="B7" s="96" t="s">
        <v>30</v>
      </c>
      <c r="C7" s="96" t="s">
        <v>31</v>
      </c>
      <c r="D7" s="96" t="s">
        <v>32</v>
      </c>
      <c r="E7" s="97" t="s">
        <v>33</v>
      </c>
      <c r="F7" s="96" t="s">
        <v>40</v>
      </c>
      <c r="G7" s="96" t="s">
        <v>34</v>
      </c>
      <c r="H7" s="96" t="s">
        <v>35</v>
      </c>
      <c r="I7" s="96" t="s">
        <v>41</v>
      </c>
      <c r="J7" s="96" t="s">
        <v>37</v>
      </c>
      <c r="K7" s="96" t="s">
        <v>38</v>
      </c>
      <c r="L7" s="96" t="s">
        <v>18</v>
      </c>
    </row>
    <row r="8" spans="1:12" ht="7.5" customHeight="1">
      <c r="A8" s="6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">
      <c r="A9" s="70"/>
      <c r="B9" s="70" t="str">
        <f>+Exp!B10</f>
        <v>Enero-junio 2016</v>
      </c>
      <c r="C9" s="70"/>
      <c r="D9" s="71"/>
      <c r="E9" s="71"/>
      <c r="F9" s="71"/>
      <c r="G9" s="71"/>
      <c r="H9" s="71"/>
      <c r="I9" s="71"/>
      <c r="J9" s="71"/>
      <c r="K9" s="71"/>
      <c r="L9" s="71"/>
    </row>
    <row r="10" spans="1:12" ht="7.5" customHeight="1">
      <c r="A10" s="7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4.25" customHeight="1">
      <c r="A11" s="45" t="s">
        <v>6</v>
      </c>
      <c r="B11" s="73">
        <f>+Imp!B25</f>
        <v>9299.14308861</v>
      </c>
      <c r="C11" s="73">
        <f>+Imp!C25</f>
        <v>1828.0630889999998</v>
      </c>
      <c r="D11" s="73">
        <f>+Imp!D25</f>
        <v>10295.480379</v>
      </c>
      <c r="E11" s="73">
        <f>+Imp!E25</f>
        <v>5802.9062234626945</v>
      </c>
      <c r="F11" s="73">
        <f>+Imp!F25</f>
        <v>4303.132345999999</v>
      </c>
      <c r="G11" s="73">
        <f>+Imp!G25</f>
        <v>2007.5559999999998</v>
      </c>
      <c r="H11" s="73">
        <f>+Imp!H25</f>
        <v>4534.043</v>
      </c>
      <c r="I11" s="73">
        <f>+Imp!I25</f>
        <v>1925.2928870000003</v>
      </c>
      <c r="J11" s="73">
        <f>+Imp!J25</f>
        <v>4066.5789680000007</v>
      </c>
      <c r="K11" s="73">
        <f>+Imp!K25</f>
        <v>1389.551249</v>
      </c>
      <c r="L11" s="73">
        <f>SUM(B11:K11)</f>
        <v>45451.747230072695</v>
      </c>
    </row>
    <row r="12" spans="1:12" ht="9" customHeight="1">
      <c r="A12" s="46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4" ht="14.25" customHeight="1">
      <c r="A13" s="45" t="s">
        <v>24</v>
      </c>
      <c r="B13" s="73">
        <f>SUM(B15:B26)</f>
        <v>17956.801663809998</v>
      </c>
      <c r="C13" s="73">
        <f aca="true" t="shared" si="0" ref="C13:K13">SUM(C15:C26)</f>
        <v>2174.2853059999993</v>
      </c>
      <c r="D13" s="73">
        <f t="shared" si="0"/>
        <v>56305.30398099999</v>
      </c>
      <c r="E13" s="73">
        <f t="shared" si="0"/>
        <v>19525.979730697305</v>
      </c>
      <c r="F13" s="73">
        <f t="shared" si="0"/>
        <v>17204.804402</v>
      </c>
      <c r="G13" s="73">
        <f t="shared" si="0"/>
        <v>6815.125259621</v>
      </c>
      <c r="H13" s="73">
        <f t="shared" si="0"/>
        <v>181412.934</v>
      </c>
      <c r="I13" s="73">
        <f t="shared" si="0"/>
        <v>2338.4349210000005</v>
      </c>
      <c r="J13" s="73">
        <f t="shared" si="0"/>
        <v>13085.42346</v>
      </c>
      <c r="K13" s="73">
        <f t="shared" si="0"/>
        <v>2544.763372</v>
      </c>
      <c r="L13" s="73">
        <f>SUM(B13:K13)</f>
        <v>319363.8560961283</v>
      </c>
      <c r="M13" s="2"/>
      <c r="N13" s="2"/>
    </row>
    <row r="14" spans="1:14" ht="6.75" customHeight="1">
      <c r="A14" s="8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"/>
      <c r="N14" s="2"/>
    </row>
    <row r="15" spans="1:23" ht="15" customHeight="1">
      <c r="A15" s="46" t="s">
        <v>53</v>
      </c>
      <c r="B15" s="73">
        <v>205.24865356000004</v>
      </c>
      <c r="C15" s="73">
        <v>6.622197</v>
      </c>
      <c r="D15" s="73">
        <v>231.17874899999984</v>
      </c>
      <c r="E15" s="73">
        <v>400.96379010730936</v>
      </c>
      <c r="F15" s="73">
        <v>256.23211699999996</v>
      </c>
      <c r="G15" s="73">
        <v>54.618</v>
      </c>
      <c r="H15" s="73">
        <v>1281.209</v>
      </c>
      <c r="I15" s="73">
        <v>2.551765</v>
      </c>
      <c r="J15" s="73">
        <v>240.68591300000003</v>
      </c>
      <c r="K15" s="73">
        <v>6.840808</v>
      </c>
      <c r="L15" s="73">
        <f>SUM(B15:K15)</f>
        <v>2686.1509926673098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6.75" customHeight="1">
      <c r="A16" s="8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6" t="s">
        <v>50</v>
      </c>
      <c r="B17" s="73">
        <v>176.72161006000002</v>
      </c>
      <c r="C17" s="73">
        <v>27.970272</v>
      </c>
      <c r="D17" s="73">
        <v>916.800187</v>
      </c>
      <c r="E17" s="73">
        <v>331.8232245899994</v>
      </c>
      <c r="F17" s="73">
        <v>366.317641</v>
      </c>
      <c r="G17" s="73">
        <v>110.686</v>
      </c>
      <c r="H17" s="73">
        <v>4651.073</v>
      </c>
      <c r="I17" s="73">
        <v>15.034003</v>
      </c>
      <c r="J17" s="73">
        <v>371.586441</v>
      </c>
      <c r="K17" s="73">
        <v>21.122640999999998</v>
      </c>
      <c r="L17" s="73">
        <f>SUM(B17:K17)</f>
        <v>6989.13501965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4.25" customHeight="1">
      <c r="A18" s="46" t="s">
        <v>13</v>
      </c>
      <c r="B18" s="73">
        <v>3323.83232089</v>
      </c>
      <c r="C18" s="73">
        <v>403.734389</v>
      </c>
      <c r="D18" s="73">
        <v>11323.816712</v>
      </c>
      <c r="E18" s="73">
        <v>4608.976443069987</v>
      </c>
      <c r="F18" s="73">
        <v>5859.664033</v>
      </c>
      <c r="G18" s="73">
        <v>1888.335</v>
      </c>
      <c r="H18" s="73">
        <v>86705.402</v>
      </c>
      <c r="I18" s="73">
        <v>332.150136</v>
      </c>
      <c r="J18" s="73">
        <v>3485.32484</v>
      </c>
      <c r="K18" s="73">
        <v>296.361545</v>
      </c>
      <c r="L18" s="73">
        <f>SUM(B18:K18)</f>
        <v>118227.59741896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6.75" customHeight="1">
      <c r="A19" s="8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4.25" customHeight="1">
      <c r="A20" s="46" t="s">
        <v>49</v>
      </c>
      <c r="B20" s="73">
        <v>4604.4761641899995</v>
      </c>
      <c r="C20" s="73">
        <v>458.04720600000013</v>
      </c>
      <c r="D20" s="73">
        <v>15428.254805</v>
      </c>
      <c r="E20" s="73">
        <v>4472.601921670001</v>
      </c>
      <c r="F20" s="73">
        <v>3031.6650299999997</v>
      </c>
      <c r="G20" s="73">
        <v>822.66</v>
      </c>
      <c r="H20" s="73">
        <v>20428.137</v>
      </c>
      <c r="I20" s="73">
        <v>374.94514899999996</v>
      </c>
      <c r="J20" s="73">
        <v>2073.235627</v>
      </c>
      <c r="K20" s="73">
        <v>858.4021720000001</v>
      </c>
      <c r="L20" s="73">
        <f>SUM(B20:K20)</f>
        <v>52552.42507486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7.5" customHeight="1">
      <c r="A21" s="8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>
      <c r="A22" s="46" t="s">
        <v>14</v>
      </c>
      <c r="B22" s="73">
        <v>469.87128747</v>
      </c>
      <c r="C22" s="73">
        <v>197.41786</v>
      </c>
      <c r="D22" s="73">
        <v>1692.9871540000001</v>
      </c>
      <c r="E22" s="73">
        <v>786.1999495900008</v>
      </c>
      <c r="F22" s="73">
        <v>522.43838</v>
      </c>
      <c r="G22" s="73">
        <v>245.188</v>
      </c>
      <c r="H22" s="73">
        <v>8729.724</v>
      </c>
      <c r="I22" s="73">
        <v>106.799553</v>
      </c>
      <c r="J22" s="73">
        <v>503.017625</v>
      </c>
      <c r="K22" s="73">
        <v>29.652669999999997</v>
      </c>
      <c r="L22" s="73">
        <f>SUM(B22:K22)</f>
        <v>13283.296479060002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4.25" customHeight="1">
      <c r="A23" s="46" t="s">
        <v>15</v>
      </c>
      <c r="B23" s="73">
        <v>5304.1633285</v>
      </c>
      <c r="C23" s="73">
        <v>794.7940360000001</v>
      </c>
      <c r="D23" s="73">
        <v>11423.798633</v>
      </c>
      <c r="E23" s="73">
        <v>5765.078935100006</v>
      </c>
      <c r="F23" s="73">
        <v>3976.6210690000003</v>
      </c>
      <c r="G23" s="73">
        <v>1484.947</v>
      </c>
      <c r="H23" s="73">
        <v>33293.117</v>
      </c>
      <c r="I23" s="73">
        <v>1078.4511670000002</v>
      </c>
      <c r="J23" s="73">
        <v>3876.1303599999997</v>
      </c>
      <c r="K23" s="73">
        <v>705.498582</v>
      </c>
      <c r="L23" s="73">
        <f>SUM(B23:K23)</f>
        <v>67702.6001106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4.25" customHeight="1">
      <c r="A24" s="46" t="s">
        <v>27</v>
      </c>
      <c r="B24" s="73">
        <v>1626.23438931</v>
      </c>
      <c r="C24" s="73">
        <v>149.03028000000003</v>
      </c>
      <c r="D24" s="73">
        <v>5878.732126</v>
      </c>
      <c r="E24" s="73">
        <v>1354.5853574399998</v>
      </c>
      <c r="F24" s="73">
        <v>992.1603049999999</v>
      </c>
      <c r="G24" s="73">
        <v>461.364</v>
      </c>
      <c r="H24" s="73">
        <v>18336.32</v>
      </c>
      <c r="I24" s="73">
        <v>179.09461399999998</v>
      </c>
      <c r="J24" s="73">
        <v>1243.950897</v>
      </c>
      <c r="K24" s="73">
        <v>122.94569100000001</v>
      </c>
      <c r="L24" s="73">
        <f>SUM(B24:K24)</f>
        <v>30344.41765975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7.5" customHeight="1">
      <c r="A25" s="8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4.25" customHeight="1">
      <c r="A26" s="46" t="s">
        <v>22</v>
      </c>
      <c r="B26" s="73">
        <v>2246.2539098300003</v>
      </c>
      <c r="C26" s="73">
        <v>136.6690659999992</v>
      </c>
      <c r="D26" s="73">
        <v>9409.735614999994</v>
      </c>
      <c r="E26" s="73">
        <v>1805.7501091300026</v>
      </c>
      <c r="F26" s="73">
        <v>2199.7058270000034</v>
      </c>
      <c r="G26" s="73">
        <v>1747.327259621</v>
      </c>
      <c r="H26" s="73">
        <v>7987.952</v>
      </c>
      <c r="I26" s="73">
        <v>249.40853399999997</v>
      </c>
      <c r="J26" s="73">
        <v>1291.4917569999993</v>
      </c>
      <c r="K26" s="73">
        <v>503.9392629999998</v>
      </c>
      <c r="L26" s="73">
        <f>SUM(B26:K26)</f>
        <v>27578.233340581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14" ht="9" customHeight="1">
      <c r="A27" s="8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2"/>
      <c r="N27" s="2"/>
    </row>
    <row r="28" spans="1:14" ht="14.25" customHeight="1">
      <c r="A28" s="83" t="s">
        <v>23</v>
      </c>
      <c r="B28" s="73">
        <f aca="true" t="shared" si="1" ref="B28:K28">+B11+B13</f>
        <v>27255.94475242</v>
      </c>
      <c r="C28" s="73">
        <f t="shared" si="1"/>
        <v>4002.348394999999</v>
      </c>
      <c r="D28" s="73">
        <f t="shared" si="1"/>
        <v>66600.78435999999</v>
      </c>
      <c r="E28" s="73">
        <f t="shared" si="1"/>
        <v>25328.88595416</v>
      </c>
      <c r="F28" s="73">
        <f t="shared" si="1"/>
        <v>21507.936748</v>
      </c>
      <c r="G28" s="73">
        <f t="shared" si="1"/>
        <v>8822.681259621</v>
      </c>
      <c r="H28" s="73">
        <f t="shared" si="1"/>
        <v>185946.977</v>
      </c>
      <c r="I28" s="73">
        <f t="shared" si="1"/>
        <v>4263.727808000001</v>
      </c>
      <c r="J28" s="73">
        <f t="shared" si="1"/>
        <v>17152.002428</v>
      </c>
      <c r="K28" s="73">
        <f t="shared" si="1"/>
        <v>3934.314621</v>
      </c>
      <c r="L28" s="73">
        <f>SUM(B28:K28)</f>
        <v>364815.603326201</v>
      </c>
      <c r="M28" s="2"/>
      <c r="N28" s="2"/>
    </row>
    <row r="29" spans="1:12" ht="9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15">
      <c r="A30" s="70"/>
      <c r="B30" s="70" t="str">
        <f>+Exp!B27</f>
        <v>Enero-junio 2015</v>
      </c>
      <c r="C30" s="70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7.5" customHeight="1">
      <c r="A31" s="72"/>
      <c r="B31" s="44"/>
      <c r="C31" s="44"/>
      <c r="D31" s="71"/>
      <c r="E31" s="71"/>
      <c r="F31" s="71"/>
      <c r="G31" s="71"/>
      <c r="H31" s="71"/>
      <c r="I31" s="71"/>
      <c r="J31" s="71"/>
      <c r="K31" s="71"/>
      <c r="L31" s="44"/>
    </row>
    <row r="32" spans="1:12" ht="14.25" customHeight="1">
      <c r="A32" s="45" t="s">
        <v>6</v>
      </c>
      <c r="B32" s="73">
        <f>+Imp!B42</f>
        <v>9266.52426703</v>
      </c>
      <c r="C32" s="73">
        <f>+Imp!C42</f>
        <v>2070.501933</v>
      </c>
      <c r="D32" s="73">
        <f>+Imp!D42</f>
        <v>13976.601693</v>
      </c>
      <c r="E32" s="73">
        <f>+Imp!E42</f>
        <v>6765.629209954566</v>
      </c>
      <c r="F32" s="73">
        <f>+Imp!F42</f>
        <v>4771.246726</v>
      </c>
      <c r="G32" s="73">
        <f>+Imp!G42</f>
        <v>3258.192</v>
      </c>
      <c r="H32" s="73">
        <f>+Imp!H42</f>
        <v>4706.178</v>
      </c>
      <c r="I32" s="73">
        <f>+Imp!I42</f>
        <v>2315.7968589999996</v>
      </c>
      <c r="J32" s="73">
        <f>+Imp!J42</f>
        <v>4102.303296</v>
      </c>
      <c r="K32" s="73">
        <f>+Imp!K42</f>
        <v>1827.184699</v>
      </c>
      <c r="L32" s="73">
        <f>SUM(B32:K32)</f>
        <v>53060.15868298456</v>
      </c>
    </row>
    <row r="33" spans="1:12" ht="9" customHeight="1">
      <c r="A33" s="46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4" ht="14.25" customHeight="1">
      <c r="A34" s="45" t="s">
        <v>24</v>
      </c>
      <c r="B34" s="73">
        <f>SUM(B36:B47)</f>
        <v>19679.842962729992</v>
      </c>
      <c r="C34" s="73">
        <f aca="true" t="shared" si="2" ref="C34:K34">SUM(C36:C47)</f>
        <v>2614.344095</v>
      </c>
      <c r="D34" s="73">
        <f t="shared" si="2"/>
        <v>78124.355752</v>
      </c>
      <c r="E34" s="73">
        <f t="shared" si="2"/>
        <v>21568.820018355444</v>
      </c>
      <c r="F34" s="73">
        <f t="shared" si="2"/>
        <v>22421.004364000004</v>
      </c>
      <c r="G34" s="73">
        <f t="shared" si="2"/>
        <v>10180.015262204999</v>
      </c>
      <c r="H34" s="73">
        <f t="shared" si="2"/>
        <v>187883.946</v>
      </c>
      <c r="I34" s="73">
        <f t="shared" si="2"/>
        <v>2900.9630929999994</v>
      </c>
      <c r="J34" s="73">
        <f t="shared" si="2"/>
        <v>14669.707228000003</v>
      </c>
      <c r="K34" s="73">
        <f t="shared" si="2"/>
        <v>3238.1458549999984</v>
      </c>
      <c r="L34" s="73">
        <f>SUM(B34:K34)</f>
        <v>363281.1446302904</v>
      </c>
      <c r="M34" s="2"/>
      <c r="N34" s="2"/>
    </row>
    <row r="35" spans="1:14" ht="6.75" customHeight="1">
      <c r="A35" s="8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2"/>
      <c r="N35" s="2"/>
    </row>
    <row r="36" spans="1:23" ht="14.25" customHeight="1">
      <c r="A36" s="46" t="s">
        <v>53</v>
      </c>
      <c r="B36" s="73">
        <v>672.22550751</v>
      </c>
      <c r="C36" s="73">
        <v>3.387222</v>
      </c>
      <c r="D36" s="73">
        <v>834.9203589999993</v>
      </c>
      <c r="E36" s="73">
        <v>694.876907555438</v>
      </c>
      <c r="F36" s="73">
        <v>303.2258929999999</v>
      </c>
      <c r="G36" s="73">
        <v>62.528</v>
      </c>
      <c r="H36" s="73">
        <v>1312.702</v>
      </c>
      <c r="I36" s="73">
        <v>4.080661</v>
      </c>
      <c r="J36" s="73">
        <v>396.52938300000005</v>
      </c>
      <c r="K36" s="73">
        <v>18.81654</v>
      </c>
      <c r="L36" s="73">
        <f>SUM(B36:K36)</f>
        <v>4303.292473065437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6.75" customHeight="1">
      <c r="A37" s="8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4.25" customHeight="1">
      <c r="A38" s="46" t="s">
        <v>50</v>
      </c>
      <c r="B38" s="73">
        <v>197.97627844</v>
      </c>
      <c r="C38" s="73">
        <v>29.034717</v>
      </c>
      <c r="D38" s="73">
        <v>1166.043158</v>
      </c>
      <c r="E38" s="73">
        <v>358.47817295999977</v>
      </c>
      <c r="F38" s="73">
        <v>451.400864</v>
      </c>
      <c r="G38" s="73">
        <v>181.971</v>
      </c>
      <c r="H38" s="73">
        <v>4773.517</v>
      </c>
      <c r="I38" s="73">
        <v>13.008319</v>
      </c>
      <c r="J38" s="73">
        <v>385.461204</v>
      </c>
      <c r="K38" s="73">
        <v>25.049036</v>
      </c>
      <c r="L38" s="73">
        <f>SUM(B38:K38)</f>
        <v>7581.9397493999995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4.25" customHeight="1">
      <c r="A39" s="46" t="s">
        <v>13</v>
      </c>
      <c r="B39" s="73">
        <v>3945.5781407299996</v>
      </c>
      <c r="C39" s="73">
        <v>499.33739900000006</v>
      </c>
      <c r="D39" s="73">
        <v>14494.153621</v>
      </c>
      <c r="E39" s="73">
        <v>5761.640441350004</v>
      </c>
      <c r="F39" s="73">
        <v>8147.212436</v>
      </c>
      <c r="G39" s="73">
        <v>2416.741</v>
      </c>
      <c r="H39" s="73">
        <v>92640.763</v>
      </c>
      <c r="I39" s="73">
        <v>393.80037400000003</v>
      </c>
      <c r="J39" s="73">
        <v>4025.7458110000002</v>
      </c>
      <c r="K39" s="73">
        <v>502.831217</v>
      </c>
      <c r="L39" s="73">
        <f>SUM(B39:K39)</f>
        <v>132827.80344008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6.75" customHeight="1">
      <c r="A40" s="8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4.25" customHeight="1">
      <c r="A41" s="46" t="s">
        <v>49</v>
      </c>
      <c r="B41" s="73">
        <v>4950.94686667</v>
      </c>
      <c r="C41" s="73">
        <v>591.5158570000001</v>
      </c>
      <c r="D41" s="73">
        <v>19303.736883999998</v>
      </c>
      <c r="E41" s="73">
        <v>4298.81151625</v>
      </c>
      <c r="F41" s="73">
        <v>4151.417639</v>
      </c>
      <c r="G41" s="73">
        <v>1238.356</v>
      </c>
      <c r="H41" s="73">
        <v>21454.336</v>
      </c>
      <c r="I41" s="73">
        <v>459.693184</v>
      </c>
      <c r="J41" s="73">
        <v>2141.130091</v>
      </c>
      <c r="K41" s="73">
        <v>807.3380400000001</v>
      </c>
      <c r="L41" s="73">
        <f>SUM(B41:K41)</f>
        <v>59397.28207792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.5" customHeight="1">
      <c r="A42" s="8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4.25" customHeight="1">
      <c r="A43" s="46" t="s">
        <v>14</v>
      </c>
      <c r="B43" s="73">
        <v>668.3956203700001</v>
      </c>
      <c r="C43" s="73">
        <v>239.516477</v>
      </c>
      <c r="D43" s="73">
        <v>2643.6586209999996</v>
      </c>
      <c r="E43" s="73">
        <v>754.4873477599986</v>
      </c>
      <c r="F43" s="73">
        <v>662.332336</v>
      </c>
      <c r="G43" s="73">
        <v>419.514</v>
      </c>
      <c r="H43" s="73">
        <v>8552.04</v>
      </c>
      <c r="I43" s="73">
        <v>123.039592</v>
      </c>
      <c r="J43" s="73">
        <v>531.3905080000001</v>
      </c>
      <c r="K43" s="73">
        <v>39.868747000000006</v>
      </c>
      <c r="L43" s="73">
        <f>SUM(B43:K43)</f>
        <v>14634.24324913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4.25" customHeight="1">
      <c r="A44" s="46" t="s">
        <v>15</v>
      </c>
      <c r="B44" s="73">
        <v>5084.68684726</v>
      </c>
      <c r="C44" s="73">
        <v>839.32976</v>
      </c>
      <c r="D44" s="73">
        <v>17071.372635</v>
      </c>
      <c r="E44" s="73">
        <v>6074.568989079997</v>
      </c>
      <c r="F44" s="73">
        <v>4872.399958</v>
      </c>
      <c r="G44" s="73">
        <v>2232.795</v>
      </c>
      <c r="H44" s="73">
        <v>32932.495</v>
      </c>
      <c r="I44" s="73">
        <v>1276.409379</v>
      </c>
      <c r="J44" s="73">
        <v>4248.840797</v>
      </c>
      <c r="K44" s="73">
        <v>918.460208</v>
      </c>
      <c r="L44" s="73">
        <f>SUM(B44:K44)</f>
        <v>75551.35857334</v>
      </c>
      <c r="M44" s="3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4.25" customHeight="1">
      <c r="A45" s="46" t="s">
        <v>27</v>
      </c>
      <c r="B45" s="73">
        <v>1507.03252323</v>
      </c>
      <c r="C45" s="73">
        <v>249.33201600000004</v>
      </c>
      <c r="D45" s="73">
        <v>7538.477324999999</v>
      </c>
      <c r="E45" s="73">
        <v>1787.7247834099999</v>
      </c>
      <c r="F45" s="73">
        <v>1303.360508</v>
      </c>
      <c r="G45" s="73">
        <v>830.632</v>
      </c>
      <c r="H45" s="73">
        <v>18289.046</v>
      </c>
      <c r="I45" s="73">
        <v>229.85493800000003</v>
      </c>
      <c r="J45" s="73">
        <v>1444.041825</v>
      </c>
      <c r="K45" s="73">
        <v>246.632201</v>
      </c>
      <c r="L45" s="73">
        <f>SUM(B45:K45)</f>
        <v>33426.134119639995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.5" customHeight="1">
      <c r="A46" s="8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4.25" customHeight="1">
      <c r="A47" s="46" t="s">
        <v>22</v>
      </c>
      <c r="B47" s="73">
        <v>2653.001178519994</v>
      </c>
      <c r="C47" s="73">
        <v>162.8906469999999</v>
      </c>
      <c r="D47" s="73">
        <v>15071.993149000004</v>
      </c>
      <c r="E47" s="73">
        <v>1838.2318599900118</v>
      </c>
      <c r="F47" s="73">
        <v>2529.6547300000007</v>
      </c>
      <c r="G47" s="73">
        <v>2797.4782622049993</v>
      </c>
      <c r="H47" s="73">
        <v>7929.047</v>
      </c>
      <c r="I47" s="73">
        <v>401.0766459999997</v>
      </c>
      <c r="J47" s="73">
        <v>1496.567609000001</v>
      </c>
      <c r="K47" s="73">
        <v>679.1498659999985</v>
      </c>
      <c r="L47" s="73">
        <f>SUM(B47:K47)</f>
        <v>35559.09094771501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14" ht="9" customHeight="1">
      <c r="A48" s="8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2"/>
      <c r="N48" s="2"/>
    </row>
    <row r="49" spans="1:14" ht="14.25" customHeight="1">
      <c r="A49" s="83" t="s">
        <v>23</v>
      </c>
      <c r="B49" s="73">
        <f aca="true" t="shared" si="3" ref="B49:K49">+B34+B32</f>
        <v>28946.36722975999</v>
      </c>
      <c r="C49" s="73">
        <f t="shared" si="3"/>
        <v>4684.846028</v>
      </c>
      <c r="D49" s="73">
        <f t="shared" si="3"/>
        <v>92100.95744500001</v>
      </c>
      <c r="E49" s="73">
        <f t="shared" si="3"/>
        <v>28334.44922831001</v>
      </c>
      <c r="F49" s="73">
        <f t="shared" si="3"/>
        <v>27192.251090000005</v>
      </c>
      <c r="G49" s="73">
        <f t="shared" si="3"/>
        <v>13438.207262205</v>
      </c>
      <c r="H49" s="73">
        <f t="shared" si="3"/>
        <v>192590.124</v>
      </c>
      <c r="I49" s="73">
        <f t="shared" si="3"/>
        <v>5216.7599519999985</v>
      </c>
      <c r="J49" s="73">
        <f t="shared" si="3"/>
        <v>18772.010524000005</v>
      </c>
      <c r="K49" s="73">
        <f t="shared" si="3"/>
        <v>5065.330553999998</v>
      </c>
      <c r="L49" s="73">
        <f>SUM(B49:K49)</f>
        <v>416341.303313275</v>
      </c>
      <c r="M49" s="2"/>
      <c r="N49" s="2"/>
    </row>
    <row r="50" spans="1:12" ht="9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5">
      <c r="A51" s="70"/>
      <c r="B51" s="70" t="str">
        <f>+Exp!B44</f>
        <v>Crecimiento 2016/2015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9" customHeight="1">
      <c r="A52" s="72"/>
      <c r="B52" s="44"/>
      <c r="C52" s="44"/>
      <c r="D52" s="71"/>
      <c r="E52" s="71"/>
      <c r="F52" s="71"/>
      <c r="G52" s="71"/>
      <c r="H52" s="71"/>
      <c r="I52" s="71"/>
      <c r="J52" s="71"/>
      <c r="K52" s="71"/>
      <c r="L52" s="44"/>
    </row>
    <row r="53" spans="1:17" ht="14.25" customHeight="1">
      <c r="A53" s="45" t="s">
        <v>6</v>
      </c>
      <c r="B53" s="75">
        <f aca="true" t="shared" si="4" ref="B53:L53">+(B11/B32-1)*100</f>
        <v>0.35200708097271605</v>
      </c>
      <c r="C53" s="75">
        <f t="shared" si="4"/>
        <v>-11.709182210167024</v>
      </c>
      <c r="D53" s="75">
        <f t="shared" si="4"/>
        <v>-26.3377421411647</v>
      </c>
      <c r="E53" s="75">
        <f t="shared" si="4"/>
        <v>-14.229614964346194</v>
      </c>
      <c r="F53" s="75">
        <f t="shared" si="4"/>
        <v>-9.811154335178285</v>
      </c>
      <c r="G53" s="75">
        <f t="shared" si="4"/>
        <v>-38.38435549531766</v>
      </c>
      <c r="H53" s="75">
        <f t="shared" si="4"/>
        <v>-3.657638958832421</v>
      </c>
      <c r="I53" s="75">
        <f t="shared" si="4"/>
        <v>-16.862617741377605</v>
      </c>
      <c r="J53" s="75">
        <f t="shared" si="4"/>
        <v>-0.8708358554286533</v>
      </c>
      <c r="K53" s="75">
        <f t="shared" si="4"/>
        <v>-23.951243146875754</v>
      </c>
      <c r="L53" s="75">
        <f t="shared" si="4"/>
        <v>-14.339217299310015</v>
      </c>
      <c r="P53" s="107"/>
      <c r="Q53" s="106"/>
    </row>
    <row r="54" spans="1:17" ht="9" customHeight="1">
      <c r="A54" s="4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P54" s="106"/>
      <c r="Q54" s="106"/>
    </row>
    <row r="55" spans="1:17" ht="14.25" customHeight="1">
      <c r="A55" s="45" t="s">
        <v>24</v>
      </c>
      <c r="B55" s="75">
        <f aca="true" t="shared" si="5" ref="B55:L55">+(B13/B34-1)*100</f>
        <v>-8.75536101676786</v>
      </c>
      <c r="C55" s="75">
        <f t="shared" si="5"/>
        <v>-16.83247395940054</v>
      </c>
      <c r="D55" s="75">
        <f t="shared" si="5"/>
        <v>-27.928616576708777</v>
      </c>
      <c r="E55" s="75">
        <f t="shared" si="5"/>
        <v>-9.471265863963097</v>
      </c>
      <c r="F55" s="75">
        <f t="shared" si="5"/>
        <v>-23.264791698516973</v>
      </c>
      <c r="G55" s="75">
        <f t="shared" si="5"/>
        <v>-33.05387974295788</v>
      </c>
      <c r="H55" s="75">
        <f t="shared" si="5"/>
        <v>-3.444153765005542</v>
      </c>
      <c r="I55" s="75">
        <f t="shared" si="5"/>
        <v>-19.391083373565653</v>
      </c>
      <c r="J55" s="75">
        <f t="shared" si="5"/>
        <v>-10.799695886064365</v>
      </c>
      <c r="K55" s="75">
        <f t="shared" si="5"/>
        <v>-21.4129478426474</v>
      </c>
      <c r="L55" s="75">
        <f t="shared" si="5"/>
        <v>-12.08906357605114</v>
      </c>
      <c r="P55" s="106"/>
      <c r="Q55" s="106"/>
    </row>
    <row r="56" spans="1:17" ht="6.75" customHeight="1">
      <c r="A56" s="8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P56" s="106"/>
      <c r="Q56" s="106"/>
    </row>
    <row r="57" spans="1:17" ht="14.25" customHeight="1">
      <c r="A57" s="46" t="s">
        <v>53</v>
      </c>
      <c r="B57" s="75">
        <f aca="true" t="shared" si="6" ref="B57:L57">(B15/B36-1)*100</f>
        <v>-69.46729166522341</v>
      </c>
      <c r="C57" s="75">
        <f t="shared" si="6"/>
        <v>95.50525474858158</v>
      </c>
      <c r="D57" s="75">
        <f t="shared" si="6"/>
        <v>-72.31128136857421</v>
      </c>
      <c r="E57" s="75">
        <f t="shared" si="6"/>
        <v>-42.29714849527936</v>
      </c>
      <c r="F57" s="75">
        <f t="shared" si="6"/>
        <v>-15.497942980746693</v>
      </c>
      <c r="G57" s="75">
        <f t="shared" si="6"/>
        <v>-12.650332650972363</v>
      </c>
      <c r="H57" s="75">
        <f t="shared" si="6"/>
        <v>-2.399097434147268</v>
      </c>
      <c r="I57" s="75">
        <f t="shared" si="6"/>
        <v>-37.466871176017804</v>
      </c>
      <c r="J57" s="75">
        <f t="shared" si="6"/>
        <v>-39.30187186153618</v>
      </c>
      <c r="K57" s="75">
        <f t="shared" si="6"/>
        <v>-63.64470832576021</v>
      </c>
      <c r="L57" s="75">
        <f t="shared" si="6"/>
        <v>-37.57916735894461</v>
      </c>
      <c r="M57" s="22"/>
      <c r="P57" s="106"/>
      <c r="Q57" s="106"/>
    </row>
    <row r="58" spans="1:17" ht="6.75" customHeight="1">
      <c r="A58" s="8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P58" s="106"/>
      <c r="Q58" s="106"/>
    </row>
    <row r="59" spans="1:17" ht="14.25" customHeight="1">
      <c r="A59" s="46" t="s">
        <v>50</v>
      </c>
      <c r="B59" s="75">
        <f aca="true" t="shared" si="7" ref="B59:L59">+(B17/B38-1)*100</f>
        <v>-10.735967231771937</v>
      </c>
      <c r="C59" s="75">
        <f t="shared" si="7"/>
        <v>-3.6661111592718454</v>
      </c>
      <c r="D59" s="75">
        <f t="shared" si="7"/>
        <v>-21.37510685517867</v>
      </c>
      <c r="E59" s="75">
        <f t="shared" si="7"/>
        <v>-7.435584752596524</v>
      </c>
      <c r="F59" s="75">
        <f t="shared" si="7"/>
        <v>-18.848706279835568</v>
      </c>
      <c r="G59" s="75">
        <f t="shared" si="7"/>
        <v>-39.17382440059129</v>
      </c>
      <c r="H59" s="75">
        <f t="shared" si="7"/>
        <v>-2.5650688999326765</v>
      </c>
      <c r="I59" s="75">
        <f t="shared" si="7"/>
        <v>15.572219592708336</v>
      </c>
      <c r="J59" s="75">
        <f t="shared" si="7"/>
        <v>-3.599522560511703</v>
      </c>
      <c r="K59" s="75">
        <f t="shared" si="7"/>
        <v>-15.6748347521238</v>
      </c>
      <c r="L59" s="75">
        <f t="shared" si="7"/>
        <v>-7.81864205392705</v>
      </c>
      <c r="M59" s="22"/>
      <c r="P59" s="106"/>
      <c r="Q59" s="106"/>
    </row>
    <row r="60" spans="1:17" ht="14.25" customHeight="1">
      <c r="A60" s="46" t="s">
        <v>13</v>
      </c>
      <c r="B60" s="75">
        <f aca="true" t="shared" si="8" ref="B60:L60">+(B18/B39-1)*100</f>
        <v>-15.7580409679826</v>
      </c>
      <c r="C60" s="75">
        <f t="shared" si="8"/>
        <v>-19.145974283412336</v>
      </c>
      <c r="D60" s="75">
        <f t="shared" si="8"/>
        <v>-21.873211723150398</v>
      </c>
      <c r="E60" s="75">
        <f t="shared" si="8"/>
        <v>-20.005830110598456</v>
      </c>
      <c r="F60" s="75">
        <f t="shared" si="8"/>
        <v>-28.077682041185447</v>
      </c>
      <c r="G60" s="75">
        <f t="shared" si="8"/>
        <v>-21.864403343179927</v>
      </c>
      <c r="H60" s="75">
        <f t="shared" si="8"/>
        <v>-6.406856774269021</v>
      </c>
      <c r="I60" s="75">
        <f t="shared" si="8"/>
        <v>-15.655200469667419</v>
      </c>
      <c r="J60" s="75">
        <f t="shared" si="8"/>
        <v>-13.424120557322494</v>
      </c>
      <c r="K60" s="75">
        <f t="shared" si="8"/>
        <v>-41.06142678090728</v>
      </c>
      <c r="L60" s="75">
        <f t="shared" si="8"/>
        <v>-10.991829754759364</v>
      </c>
      <c r="M60" s="22"/>
      <c r="P60" s="106"/>
      <c r="Q60" s="106"/>
    </row>
    <row r="61" spans="1:17" ht="6.75" customHeight="1">
      <c r="A61" s="8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P61" s="106"/>
      <c r="Q61" s="106"/>
    </row>
    <row r="62" spans="1:17" ht="14.25" customHeight="1">
      <c r="A62" s="46" t="s">
        <v>49</v>
      </c>
      <c r="B62" s="75">
        <f aca="true" t="shared" si="9" ref="B62:L62">+(B20/B41-1)*100</f>
        <v>-6.998069496816006</v>
      </c>
      <c r="C62" s="75">
        <f t="shared" si="9"/>
        <v>-22.563833145051248</v>
      </c>
      <c r="D62" s="75">
        <f t="shared" si="9"/>
        <v>-20.07633082800777</v>
      </c>
      <c r="E62" s="75">
        <f t="shared" si="9"/>
        <v>4.042754718671726</v>
      </c>
      <c r="F62" s="75">
        <f t="shared" si="9"/>
        <v>-26.972776684297372</v>
      </c>
      <c r="G62" s="75">
        <f t="shared" si="9"/>
        <v>-33.56837613739506</v>
      </c>
      <c r="H62" s="75">
        <f t="shared" si="9"/>
        <v>-4.783177628988378</v>
      </c>
      <c r="I62" s="75">
        <f t="shared" si="9"/>
        <v>-18.43578237609893</v>
      </c>
      <c r="J62" s="75">
        <f t="shared" si="9"/>
        <v>-3.1709639823094715</v>
      </c>
      <c r="K62" s="75">
        <f t="shared" si="9"/>
        <v>6.325000120147939</v>
      </c>
      <c r="L62" s="75">
        <f t="shared" si="9"/>
        <v>-11.52385557655754</v>
      </c>
      <c r="M62" s="22"/>
      <c r="P62" s="105"/>
      <c r="Q62" s="105"/>
    </row>
    <row r="63" spans="1:12" ht="7.5" customHeight="1">
      <c r="A63" s="8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6" ht="14.25" customHeight="1">
      <c r="A64" s="46" t="s">
        <v>14</v>
      </c>
      <c r="B64" s="75">
        <f aca="true" t="shared" si="10" ref="B64:L64">+(B22/B43-1)*100</f>
        <v>-29.701620843970222</v>
      </c>
      <c r="C64" s="75">
        <f t="shared" si="10"/>
        <v>-17.57650142791638</v>
      </c>
      <c r="D64" s="75">
        <f t="shared" si="10"/>
        <v>-35.96044736821561</v>
      </c>
      <c r="E64" s="75">
        <f t="shared" si="10"/>
        <v>4.203198625418159</v>
      </c>
      <c r="F64" s="75">
        <f t="shared" si="10"/>
        <v>-21.121414189869782</v>
      </c>
      <c r="G64" s="75">
        <f t="shared" si="10"/>
        <v>-41.554274708353</v>
      </c>
      <c r="H64" s="75">
        <f t="shared" si="10"/>
        <v>2.0776797115074297</v>
      </c>
      <c r="I64" s="75">
        <f t="shared" si="10"/>
        <v>-13.199035152847383</v>
      </c>
      <c r="J64" s="75">
        <f t="shared" si="10"/>
        <v>-5.339365790854522</v>
      </c>
      <c r="K64" s="75">
        <f t="shared" si="10"/>
        <v>-25.624274071116425</v>
      </c>
      <c r="L64" s="75">
        <f t="shared" si="10"/>
        <v>-9.231408464870993</v>
      </c>
      <c r="M64" s="22"/>
      <c r="P64" s="102"/>
    </row>
    <row r="65" spans="1:17" ht="14.25" customHeight="1">
      <c r="A65" s="46" t="s">
        <v>15</v>
      </c>
      <c r="B65" s="75">
        <f aca="true" t="shared" si="11" ref="B65:L65">+(B23/B44-1)*100</f>
        <v>4.31642081081689</v>
      </c>
      <c r="C65" s="75">
        <f t="shared" si="11"/>
        <v>-5.306105671744543</v>
      </c>
      <c r="D65" s="75">
        <f t="shared" si="11"/>
        <v>-33.082131839950904</v>
      </c>
      <c r="E65" s="75">
        <f t="shared" si="11"/>
        <v>-5.094847956066484</v>
      </c>
      <c r="F65" s="75">
        <f t="shared" si="11"/>
        <v>-18.384756931319224</v>
      </c>
      <c r="G65" s="75">
        <f t="shared" si="11"/>
        <v>-33.49380484997504</v>
      </c>
      <c r="H65" s="75">
        <f t="shared" si="11"/>
        <v>1.095033947473456</v>
      </c>
      <c r="I65" s="75">
        <f t="shared" si="11"/>
        <v>-15.508990709163362</v>
      </c>
      <c r="J65" s="75">
        <f t="shared" si="11"/>
        <v>-8.77204994979246</v>
      </c>
      <c r="K65" s="75">
        <f t="shared" si="11"/>
        <v>-23.18681028802937</v>
      </c>
      <c r="L65" s="75">
        <f t="shared" si="11"/>
        <v>-10.388639742488504</v>
      </c>
      <c r="M65" s="22"/>
      <c r="Q65" s="102"/>
    </row>
    <row r="66" spans="1:13" ht="14.25" customHeight="1">
      <c r="A66" s="46" t="s">
        <v>27</v>
      </c>
      <c r="B66" s="75">
        <f aca="true" t="shared" si="12" ref="B66:L66">+(B24/B45-1)*100</f>
        <v>7.909707603689697</v>
      </c>
      <c r="C66" s="75">
        <f t="shared" si="12"/>
        <v>-40.228181526435016</v>
      </c>
      <c r="D66" s="75">
        <f t="shared" si="12"/>
        <v>-22.016982043518972</v>
      </c>
      <c r="E66" s="75">
        <f t="shared" si="12"/>
        <v>-24.22852946882613</v>
      </c>
      <c r="F66" s="75">
        <f t="shared" si="12"/>
        <v>-23.87675559370256</v>
      </c>
      <c r="G66" s="75">
        <f t="shared" si="12"/>
        <v>-44.45626944302652</v>
      </c>
      <c r="H66" s="75">
        <f t="shared" si="12"/>
        <v>0.2584825911641442</v>
      </c>
      <c r="I66" s="75">
        <f t="shared" si="12"/>
        <v>-22.083634331144996</v>
      </c>
      <c r="J66" s="75">
        <f t="shared" si="12"/>
        <v>-13.856311121736386</v>
      </c>
      <c r="K66" s="75">
        <f t="shared" si="12"/>
        <v>-50.15018699849335</v>
      </c>
      <c r="L66" s="75">
        <f t="shared" si="12"/>
        <v>-9.219482123956679</v>
      </c>
      <c r="M66" s="22"/>
    </row>
    <row r="67" spans="1:12" ht="7.5" customHeight="1">
      <c r="A67" s="8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3" ht="14.25" customHeight="1">
      <c r="A68" s="46" t="s">
        <v>22</v>
      </c>
      <c r="B68" s="75">
        <f aca="true" t="shared" si="13" ref="B68:L68">+(B26/B47-1)*100</f>
        <v>-15.331590199929812</v>
      </c>
      <c r="C68" s="75">
        <f t="shared" si="13"/>
        <v>-16.09765906326145</v>
      </c>
      <c r="D68" s="75">
        <f t="shared" si="13"/>
        <v>-37.56807396356658</v>
      </c>
      <c r="E68" s="75">
        <f t="shared" si="13"/>
        <v>-1.7670105478525322</v>
      </c>
      <c r="F68" s="75">
        <f t="shared" si="13"/>
        <v>-13.043238632016674</v>
      </c>
      <c r="G68" s="75">
        <f t="shared" si="13"/>
        <v>-37.539201529175074</v>
      </c>
      <c r="H68" s="75">
        <f t="shared" si="13"/>
        <v>0.7429013852484401</v>
      </c>
      <c r="I68" s="75">
        <f t="shared" si="13"/>
        <v>-37.81524392223022</v>
      </c>
      <c r="J68" s="75">
        <f t="shared" si="13"/>
        <v>-13.703079684921981</v>
      </c>
      <c r="K68" s="75">
        <f t="shared" si="13"/>
        <v>-25.79851837885794</v>
      </c>
      <c r="L68" s="75">
        <f t="shared" si="13"/>
        <v>-22.443930354881182</v>
      </c>
      <c r="M68" s="22"/>
    </row>
    <row r="69" spans="1:12" ht="7.5" customHeight="1">
      <c r="A69" s="8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  <row r="70" spans="1:12" ht="14.25" customHeight="1">
      <c r="A70" s="83" t="s">
        <v>23</v>
      </c>
      <c r="B70" s="75">
        <f aca="true" t="shared" si="14" ref="B70:L70">+(B28/B49-1)*100</f>
        <v>-5.8398432657278505</v>
      </c>
      <c r="C70" s="75">
        <f t="shared" si="14"/>
        <v>-14.568197736294975</v>
      </c>
      <c r="D70" s="75">
        <f t="shared" si="14"/>
        <v>-27.68719652043571</v>
      </c>
      <c r="E70" s="75">
        <f t="shared" si="14"/>
        <v>-10.607452609832425</v>
      </c>
      <c r="F70" s="75">
        <f t="shared" si="14"/>
        <v>-20.90416980626668</v>
      </c>
      <c r="G70" s="75">
        <f t="shared" si="14"/>
        <v>-34.34629271990157</v>
      </c>
      <c r="H70" s="75">
        <f t="shared" si="14"/>
        <v>-3.449370539893315</v>
      </c>
      <c r="I70" s="75">
        <f t="shared" si="14"/>
        <v>-18.268660102610724</v>
      </c>
      <c r="J70" s="75">
        <f t="shared" si="14"/>
        <v>-8.629912570786303</v>
      </c>
      <c r="K70" s="75">
        <f t="shared" si="14"/>
        <v>-22.32857107631122</v>
      </c>
      <c r="L70" s="75">
        <f t="shared" si="14"/>
        <v>-12.375831938130732</v>
      </c>
    </row>
    <row r="71" spans="1:12" ht="9" customHeight="1" thickBot="1">
      <c r="A71" s="68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2" spans="1:12" ht="2.25" customHeigh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s="17" customFormat="1" ht="12">
      <c r="A73" s="65" t="s">
        <v>42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s="17" customFormat="1" ht="12.75">
      <c r="A74" s="44" t="str">
        <f>+Imp!A63</f>
        <v> Nota: importaciones a valores CIF excepto Brasil y México a valores FOB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5" sqref="P15"/>
    </sheetView>
  </sheetViews>
  <sheetFormatPr defaultColWidth="11.421875" defaultRowHeight="12.75"/>
  <cols>
    <col min="1" max="1" width="13.7109375" style="0" customWidth="1"/>
    <col min="2" max="11" width="8.57421875" style="0" customWidth="1"/>
    <col min="12" max="12" width="8.7109375" style="0" customWidth="1"/>
  </cols>
  <sheetData>
    <row r="1" spans="1:14" ht="12.75">
      <c r="A1" s="4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44"/>
      <c r="N1" s="36"/>
    </row>
    <row r="2" spans="1:12" ht="12.75">
      <c r="A2" s="45" t="str">
        <f>+Exp!A2</f>
        <v>ARGENTINA, BOLIVIA, BRASIL, CHILE, COLOMBIA, ECUADOR, MÉXICO, PARAGUAY, PERÚ Y URUGUAY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6" t="str">
        <f>+Exp!A4</f>
        <v>Enero-junio 2015-2016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12.75">
      <c r="A5" s="46" t="s">
        <v>39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36"/>
    </row>
    <row r="6" spans="1:12" ht="8.25" customHeight="1" thickBo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5" customHeight="1" thickBot="1">
      <c r="A7" s="98" t="s">
        <v>0</v>
      </c>
      <c r="B7" s="96" t="s">
        <v>30</v>
      </c>
      <c r="C7" s="96" t="s">
        <v>31</v>
      </c>
      <c r="D7" s="96" t="s">
        <v>32</v>
      </c>
      <c r="E7" s="97" t="s">
        <v>33</v>
      </c>
      <c r="F7" s="96" t="s">
        <v>40</v>
      </c>
      <c r="G7" s="96" t="s">
        <v>34</v>
      </c>
      <c r="H7" s="96" t="s">
        <v>35</v>
      </c>
      <c r="I7" s="96" t="s">
        <v>41</v>
      </c>
      <c r="J7" s="96" t="s">
        <v>37</v>
      </c>
      <c r="K7" s="96" t="s">
        <v>38</v>
      </c>
      <c r="L7" s="96" t="s">
        <v>18</v>
      </c>
    </row>
    <row r="8" spans="1:12" ht="9" customHeight="1">
      <c r="A8" s="69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">
      <c r="A9" s="70"/>
      <c r="B9" s="70" t="str">
        <f>+Exp!B10</f>
        <v>Enero-junio 2016</v>
      </c>
      <c r="C9" s="70"/>
      <c r="D9" s="71"/>
      <c r="E9" s="71"/>
      <c r="F9" s="71"/>
      <c r="G9" s="71"/>
      <c r="H9" s="71"/>
      <c r="I9" s="71"/>
      <c r="J9" s="71"/>
      <c r="K9" s="71"/>
      <c r="L9" s="71"/>
    </row>
    <row r="10" spans="1:12" ht="9" customHeight="1">
      <c r="A10" s="72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24" ht="12.75">
      <c r="A11" s="45" t="s">
        <v>6</v>
      </c>
      <c r="B11" s="67">
        <f>+ExpRM!B11-ImpRM!B11</f>
        <v>-1270.5875213000008</v>
      </c>
      <c r="C11" s="67">
        <f>+ExpRM!C11-ImpRM!C11</f>
        <v>-147.39780469000016</v>
      </c>
      <c r="D11" s="67">
        <f>+ExpRM!D11-ImpRM!D11</f>
        <v>5864.7753459999985</v>
      </c>
      <c r="E11" s="67">
        <f>+ExpRM!E11-ImpRM!E11</f>
        <v>-1620.7592010226954</v>
      </c>
      <c r="F11" s="67">
        <f>+ExpRM!F11-ImpRM!F11</f>
        <v>-906.6425959999997</v>
      </c>
      <c r="G11" s="67">
        <f>+ExpRM!G11-ImpRM!G11</f>
        <v>-16.638257762000194</v>
      </c>
      <c r="H11" s="67">
        <f>+ExpRM!H11-ImpRM!H11</f>
        <v>1895.3940000000011</v>
      </c>
      <c r="I11" s="67">
        <f>+ExpRM!I11-ImpRM!I11</f>
        <v>778.3138025300675</v>
      </c>
      <c r="J11" s="67">
        <f>+ExpRM!J11-ImpRM!J11</f>
        <v>-1582.8688500000007</v>
      </c>
      <c r="K11" s="67">
        <f>+ExpRM!K11-ImpRM!K11</f>
        <v>-280.3733689999999</v>
      </c>
      <c r="L11" s="67"/>
      <c r="M11" s="1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2.75">
      <c r="A12" s="4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14" ht="12.75">
      <c r="A13" s="45" t="s">
        <v>24</v>
      </c>
      <c r="B13" s="67">
        <f>+ExpRM!B13-ImpRM!B13</f>
        <v>1749.7546038900073</v>
      </c>
      <c r="C13" s="67">
        <f>+ExpRM!C13-ImpRM!C13</f>
        <v>-471.5752108899994</v>
      </c>
      <c r="D13" s="67">
        <f>+ExpRM!D13-ImpRM!D13</f>
        <v>17787.244390000007</v>
      </c>
      <c r="E13" s="67">
        <f>+ExpRM!E13-ImpRM!E13</f>
        <v>7354.917505202713</v>
      </c>
      <c r="F13" s="67">
        <f>+ExpRM!F13-ImpRM!F13</f>
        <v>-6277.264711000003</v>
      </c>
      <c r="G13" s="67">
        <f>+ExpRM!G13-ImpRM!G13</f>
        <v>-881.2941494920015</v>
      </c>
      <c r="H13" s="67">
        <f>+ExpRM!H13-ImpRM!H13</f>
        <v>-9011.426999999996</v>
      </c>
      <c r="I13" s="67">
        <f>+ExpRM!I13-ImpRM!I13</f>
        <v>-566.8350849512485</v>
      </c>
      <c r="J13" s="67">
        <f>+ExpRM!J13-ImpRM!J13</f>
        <v>-429.7781410000007</v>
      </c>
      <c r="K13" s="67">
        <f>+ExpRM!K13-ImpRM!K13</f>
        <v>-195.27655699999968</v>
      </c>
      <c r="L13" s="67">
        <f>SUM(B13:K13)</f>
        <v>9058.46564475948</v>
      </c>
      <c r="M13" s="16"/>
      <c r="N13" s="20"/>
    </row>
    <row r="14" spans="1:12" ht="6.75" customHeight="1">
      <c r="A14" s="82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6" ht="12.75">
      <c r="A15" s="46" t="s">
        <v>53</v>
      </c>
      <c r="B15" s="67">
        <f>ExpRM!B15-ImpRM!B15</f>
        <v>-22.054590560000037</v>
      </c>
      <c r="C15" s="67">
        <f>ExpRM!C15-ImpRM!C15</f>
        <v>-3.6090722399999997</v>
      </c>
      <c r="D15" s="67">
        <f>ExpRM!D15-ImpRM!D15</f>
        <v>987.7331080000009</v>
      </c>
      <c r="E15" s="67">
        <f>ExpRM!E15-ImpRM!E15</f>
        <v>-50.97179624731206</v>
      </c>
      <c r="F15" s="67">
        <f>ExpRM!F15-ImpRM!F15</f>
        <v>673.5435459999999</v>
      </c>
      <c r="G15" s="67">
        <f>ExpRM!G15-ImpRM!G15</f>
        <v>71.43756830400002</v>
      </c>
      <c r="H15" s="67">
        <f>ExpRM!H15-ImpRM!H15</f>
        <v>1734.5179999999998</v>
      </c>
      <c r="I15" s="67">
        <f>ExpRM!I15-ImpRM!I15</f>
        <v>15.793576038792178</v>
      </c>
      <c r="J15" s="67">
        <f>ExpRM!J15-ImpRM!J15</f>
        <v>-46.95819900000009</v>
      </c>
      <c r="K15" s="67">
        <f>ExpRM!K15-ImpRM!K15</f>
        <v>20.813450000000003</v>
      </c>
      <c r="L15" s="67">
        <f>SUM(B15:K15)</f>
        <v>3380.2455902954807</v>
      </c>
      <c r="M15" s="36"/>
      <c r="N15" s="20"/>
      <c r="P15" s="16"/>
    </row>
    <row r="16" spans="1:13" ht="6.75" customHeight="1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6"/>
    </row>
    <row r="17" spans="1:16" ht="12.75">
      <c r="A17" s="46" t="s">
        <v>50</v>
      </c>
      <c r="B17" s="67">
        <f>+ExpRM!B17-ImpRM!B17</f>
        <v>363.77257467000004</v>
      </c>
      <c r="C17" s="67">
        <f>+ExpRM!C17-ImpRM!C17</f>
        <v>21.557065079999994</v>
      </c>
      <c r="D17" s="67">
        <f>+ExpRM!D17-ImpRM!D17</f>
        <v>154.44403599999987</v>
      </c>
      <c r="E17" s="67">
        <f>+ExpRM!E17-ImpRM!E17</f>
        <v>171.4038026600008</v>
      </c>
      <c r="F17" s="67">
        <f>+ExpRM!F17-ImpRM!F17</f>
        <v>-186.68312199999997</v>
      </c>
      <c r="G17" s="67">
        <f>+ExpRM!G17-ImpRM!G17</f>
        <v>-71.231211863</v>
      </c>
      <c r="H17" s="67">
        <f>+ExpRM!H17-ImpRM!H17</f>
        <v>567.6019999999999</v>
      </c>
      <c r="I17" s="67">
        <f>+ExpRM!I17-ImpRM!I17</f>
        <v>-13.174633</v>
      </c>
      <c r="J17" s="67">
        <f>+ExpRM!J17-ImpRM!J17</f>
        <v>471.170087</v>
      </c>
      <c r="K17" s="67">
        <f>+ExpRM!K17-ImpRM!K17</f>
        <v>5.834287000000003</v>
      </c>
      <c r="L17" s="67">
        <f>SUM(B17:K17)</f>
        <v>1484.6948855470007</v>
      </c>
      <c r="M17" s="36"/>
      <c r="N17" s="20"/>
      <c r="O17" s="16"/>
      <c r="P17" s="16"/>
    </row>
    <row r="18" spans="1:16" ht="12.75">
      <c r="A18" s="46" t="s">
        <v>13</v>
      </c>
      <c r="B18" s="67">
        <f>+ExpRM!B18-ImpRM!B18</f>
        <v>-1424.9616593900002</v>
      </c>
      <c r="C18" s="67">
        <f>+ExpRM!C18-ImpRM!C18</f>
        <v>138.86229949</v>
      </c>
      <c r="D18" s="67">
        <f>+ExpRM!D18-ImpRM!D18</f>
        <v>-599.3946550000001</v>
      </c>
      <c r="E18" s="67">
        <f>+ExpRM!E18-ImpRM!E18</f>
        <v>-357.65270962998693</v>
      </c>
      <c r="F18" s="67">
        <f>+ExpRM!F18-ImpRM!F18</f>
        <v>-914.7688290000006</v>
      </c>
      <c r="G18" s="67">
        <f>+ExpRM!G18-ImpRM!G18</f>
        <v>668.3243497590001</v>
      </c>
      <c r="H18" s="67">
        <f>+ExpRM!H18-ImpRM!H18</f>
        <v>59361.42199999999</v>
      </c>
      <c r="I18" s="67">
        <f>+ExpRM!I18-ImpRM!I18</f>
        <v>-270.75244242083716</v>
      </c>
      <c r="J18" s="67">
        <f>+ExpRM!J18-ImpRM!J18</f>
        <v>-1124.8652899999997</v>
      </c>
      <c r="K18" s="67">
        <f>+ExpRM!K18-ImpRM!K18</f>
        <v>-71.52041899999998</v>
      </c>
      <c r="L18" s="67">
        <f>SUM(B18:K18)</f>
        <v>55404.692644808165</v>
      </c>
      <c r="M18" s="36"/>
      <c r="N18" s="20"/>
      <c r="O18" s="25"/>
      <c r="P18" s="16"/>
    </row>
    <row r="19" spans="1:14" ht="6.75" customHeight="1">
      <c r="A19" s="82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36"/>
      <c r="N19" s="20"/>
    </row>
    <row r="20" spans="1:16" ht="12.75">
      <c r="A20" s="46" t="s">
        <v>57</v>
      </c>
      <c r="B20" s="67">
        <f>+ExpRM!B20-ImpRM!B20</f>
        <v>-529.1342854699992</v>
      </c>
      <c r="C20" s="67">
        <f>+ExpRM!C20-ImpRM!C20</f>
        <v>-84.63160278000015</v>
      </c>
      <c r="D20" s="67">
        <f>+ExpRM!D20-ImpRM!D20</f>
        <v>571.7702009999994</v>
      </c>
      <c r="E20" s="67">
        <f>+ExpRM!E20-ImpRM!E20</f>
        <v>-574.2690285900012</v>
      </c>
      <c r="F20" s="67">
        <f>+ExpRM!F20-ImpRM!F20</f>
        <v>-582.9993459999996</v>
      </c>
      <c r="G20" s="67">
        <f>+ExpRM!G20-ImpRM!G20</f>
        <v>571.7935993710001</v>
      </c>
      <c r="H20" s="67">
        <f>+ExpRM!H20-ImpRM!H20</f>
        <v>-11311.572999999999</v>
      </c>
      <c r="I20" s="67">
        <f>+ExpRM!I20-ImpRM!I20</f>
        <v>203.2469779461341</v>
      </c>
      <c r="J20" s="67">
        <f>+ExpRM!J20-ImpRM!J20</f>
        <v>219.03865799999994</v>
      </c>
      <c r="K20" s="67">
        <f>+ExpRM!K20-ImpRM!K20</f>
        <v>-394.26004800000004</v>
      </c>
      <c r="L20" s="67">
        <f>SUM(B20:K20)</f>
        <v>-11911.017874522866</v>
      </c>
      <c r="M20" s="36"/>
      <c r="N20" s="20"/>
      <c r="P20" s="16"/>
    </row>
    <row r="21" spans="1:13" ht="7.5" customHeight="1">
      <c r="A21" s="8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6"/>
    </row>
    <row r="22" spans="1:16" ht="12.75">
      <c r="A22" s="46" t="s">
        <v>14</v>
      </c>
      <c r="B22" s="67">
        <f>+ExpRM!B22-ImpRM!B22</f>
        <v>-169.36964250000005</v>
      </c>
      <c r="C22" s="67">
        <f>+ExpRM!C22-ImpRM!C22</f>
        <v>-42.69200107</v>
      </c>
      <c r="D22" s="67">
        <f>+ExpRM!D22-ImpRM!D22</f>
        <v>680.3527099999999</v>
      </c>
      <c r="E22" s="67">
        <f>+ExpRM!E22-ImpRM!E22</f>
        <v>1740.9489551599981</v>
      </c>
      <c r="F22" s="67">
        <f>+ExpRM!F22-ImpRM!F22</f>
        <v>-328.3030600000001</v>
      </c>
      <c r="G22" s="67">
        <f>+ExpRM!G22-ImpRM!G22</f>
        <v>-126.74735309999998</v>
      </c>
      <c r="H22" s="67">
        <f>+ExpRM!H22-ImpRM!H22</f>
        <v>-7128.046</v>
      </c>
      <c r="I22" s="67">
        <f>+ExpRM!I22-ImpRM!I22</f>
        <v>-87.01998519092244</v>
      </c>
      <c r="J22" s="67">
        <f>+ExpRM!J22-ImpRM!J22</f>
        <v>-0.6843719999999962</v>
      </c>
      <c r="K22" s="67">
        <f>+ExpRM!K22-ImpRM!K22</f>
        <v>-24.122723999999998</v>
      </c>
      <c r="L22" s="67">
        <f>SUM(B22:K22)</f>
        <v>-5485.6834727009245</v>
      </c>
      <c r="M22" s="36"/>
      <c r="N22" s="20"/>
      <c r="P22" s="16"/>
    </row>
    <row r="23" spans="1:13" ht="7.5" customHeight="1">
      <c r="A23" s="82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36"/>
    </row>
    <row r="24" spans="1:16" ht="12.75">
      <c r="A24" s="46" t="s">
        <v>15</v>
      </c>
      <c r="B24" s="67">
        <f>+ExpRM!B23-ImpRM!B23</f>
        <v>-2985.09803697</v>
      </c>
      <c r="C24" s="67">
        <f>+ExpRM!C23-ImpRM!C23</f>
        <v>-608.2787868900001</v>
      </c>
      <c r="D24" s="67">
        <f>+ExpRM!D23-ImpRM!D23</f>
        <v>9537.616360999999</v>
      </c>
      <c r="E24" s="67">
        <f>+ExpRM!E23-ImpRM!E23</f>
        <v>3088.0611403799976</v>
      </c>
      <c r="F24" s="67">
        <f>+ExpRM!F23-ImpRM!F23</f>
        <v>-3307.5216370000003</v>
      </c>
      <c r="G24" s="67">
        <f>+ExpRM!G23-ImpRM!G23</f>
        <v>-1175.813270683</v>
      </c>
      <c r="H24" s="67">
        <f>+ExpRM!H23-ImpRM!H23</f>
        <v>-30730.127999999997</v>
      </c>
      <c r="I24" s="67">
        <f>+ExpRM!I23-ImpRM!I23</f>
        <v>-1054.8317791352001</v>
      </c>
      <c r="J24" s="67">
        <f>+ExpRM!J23-ImpRM!J23</f>
        <v>-449.4532899999999</v>
      </c>
      <c r="K24" s="67">
        <f>+ExpRM!K23-ImpRM!K23</f>
        <v>-219.70394700000003</v>
      </c>
      <c r="L24" s="67">
        <f>SUM(B24:K24)</f>
        <v>-27905.151246298203</v>
      </c>
      <c r="M24" s="36"/>
      <c r="N24" s="20"/>
      <c r="P24" s="16"/>
    </row>
    <row r="25" spans="1:13" ht="7.5" customHeight="1">
      <c r="A25" s="82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36"/>
    </row>
    <row r="26" spans="1:16" ht="12.75">
      <c r="A26" s="46" t="s">
        <v>27</v>
      </c>
      <c r="B26" s="67">
        <f>+ExpRM!B24-ImpRM!B24</f>
        <v>643.3913750799998</v>
      </c>
      <c r="C26" s="67">
        <f>+ExpRM!C24-ImpRM!C24</f>
        <v>54.10790472999997</v>
      </c>
      <c r="D26" s="67">
        <f>+ExpRM!D24-ImpRM!D24</f>
        <v>-209.96538200000032</v>
      </c>
      <c r="E26" s="67">
        <f>+ExpRM!E24-ImpRM!E24</f>
        <v>1655.4216198043573</v>
      </c>
      <c r="F26" s="67">
        <f>+ExpRM!F24-ImpRM!F24</f>
        <v>-773.4549479999998</v>
      </c>
      <c r="G26" s="67">
        <f>+ExpRM!G24-ImpRM!G24</f>
        <v>-372.369958225</v>
      </c>
      <c r="H26" s="67">
        <f>+ExpRM!H24-ImpRM!H24</f>
        <v>-16500.204999999998</v>
      </c>
      <c r="I26" s="67">
        <f>+ExpRM!I24-ImpRM!I24</f>
        <v>-70.7093114480155</v>
      </c>
      <c r="J26" s="67">
        <f>+ExpRM!J24-ImpRM!J24</f>
        <v>-392.5056989999998</v>
      </c>
      <c r="K26" s="67">
        <f>+ExpRM!K24-ImpRM!K24</f>
        <v>-67.01142600000001</v>
      </c>
      <c r="L26" s="67">
        <f>SUM(B26:K26)</f>
        <v>-16033.300825058655</v>
      </c>
      <c r="M26" s="36"/>
      <c r="N26" s="20"/>
      <c r="P26" s="16"/>
    </row>
    <row r="27" spans="1:13" ht="7.5" customHeight="1">
      <c r="A27" s="82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36"/>
    </row>
    <row r="28" spans="1:16" ht="12.75">
      <c r="A28" s="46" t="s">
        <v>22</v>
      </c>
      <c r="B28" s="67">
        <f>+ExpRM!B26-ImpRM!B26</f>
        <v>5873.208869030006</v>
      </c>
      <c r="C28" s="67">
        <f>+ExpRM!C26-ImpRM!C26</f>
        <v>53.10898279000071</v>
      </c>
      <c r="D28" s="67">
        <f>+ExpRM!D26-ImpRM!D26</f>
        <v>6664.6880110000075</v>
      </c>
      <c r="E28" s="67">
        <f>+ExpRM!E26-ImpRM!E26</f>
        <v>1681.9755216656552</v>
      </c>
      <c r="F28" s="67">
        <f>+ExpRM!F26-ImpRM!F26</f>
        <v>-857.0773150000052</v>
      </c>
      <c r="G28" s="67">
        <f>+ExpRM!G26-ImpRM!G26</f>
        <v>-446.6878730550018</v>
      </c>
      <c r="H28" s="67">
        <f>+ExpRM!H26-ImpRM!H26</f>
        <v>-5005.017</v>
      </c>
      <c r="I28" s="67">
        <f>+ExpRM!I26-ImpRM!I26</f>
        <v>710.6125122588007</v>
      </c>
      <c r="J28" s="67">
        <f>+ExpRM!J26-ImpRM!J26</f>
        <v>894.4799639999997</v>
      </c>
      <c r="K28" s="67">
        <f>+ExpRM!K26-ImpRM!K26</f>
        <v>554.69427</v>
      </c>
      <c r="L28" s="67">
        <f>SUM(B28:K28)</f>
        <v>10123.985942689462</v>
      </c>
      <c r="M28" s="36"/>
      <c r="N28" s="20"/>
      <c r="P28" s="16"/>
    </row>
    <row r="29" spans="1:12" ht="9" customHeight="1">
      <c r="A29" s="82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>
      <c r="A30" s="83" t="s">
        <v>23</v>
      </c>
      <c r="B30" s="67">
        <f>+ExpRM!B28-ImpRM!B28</f>
        <v>479.1670825900037</v>
      </c>
      <c r="C30" s="67">
        <f>+ExpRM!C28-ImpRM!C28</f>
        <v>-618.9730155799998</v>
      </c>
      <c r="D30" s="67">
        <f>+ExpRM!D28-ImpRM!D28</f>
        <v>23652.019736000002</v>
      </c>
      <c r="E30" s="67">
        <f>+ExpRM!E28-ImpRM!E28</f>
        <v>5734.158304180019</v>
      </c>
      <c r="F30" s="67">
        <f>+ExpRM!F28-ImpRM!F28</f>
        <v>-7183.907307000001</v>
      </c>
      <c r="G30" s="67">
        <f>+ExpRM!G28-ImpRM!G28</f>
        <v>-897.9324072540021</v>
      </c>
      <c r="H30" s="67">
        <f>+ExpRM!H28-ImpRM!H28</f>
        <v>-7116.032999999996</v>
      </c>
      <c r="I30" s="67">
        <f>+ExpRM!I28-ImpRM!I28</f>
        <v>211.47871757881967</v>
      </c>
      <c r="J30" s="67">
        <f>+ExpRM!J28-ImpRM!J28</f>
        <v>-2012.6469910000014</v>
      </c>
      <c r="K30" s="67">
        <f>+ExpRM!K28-ImpRM!K28</f>
        <v>-475.6499259999996</v>
      </c>
      <c r="L30" s="67">
        <f>SUM(B30:K30)</f>
        <v>11771.681193514845</v>
      </c>
    </row>
    <row r="31" spans="1:12" ht="9" customHeight="1">
      <c r="A31" s="44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5">
      <c r="A32" s="70"/>
      <c r="B32" s="86" t="str">
        <f>+Exp!B27</f>
        <v>Enero-junio 2015</v>
      </c>
      <c r="C32" s="86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9" customHeight="1">
      <c r="A33" s="72"/>
      <c r="B33" s="67"/>
      <c r="C33" s="67"/>
      <c r="D33" s="84"/>
      <c r="E33" s="84"/>
      <c r="F33" s="84"/>
      <c r="G33" s="84"/>
      <c r="H33" s="84"/>
      <c r="I33" s="84"/>
      <c r="J33" s="84"/>
      <c r="K33" s="84"/>
      <c r="L33" s="67"/>
    </row>
    <row r="34" spans="1:13" ht="12.75">
      <c r="A34" s="45" t="s">
        <v>6</v>
      </c>
      <c r="B34" s="67">
        <f>+ExpRM!B32-ImpRM!B32</f>
        <v>651.4433098400023</v>
      </c>
      <c r="C34" s="67">
        <f>+ExpRM!C32-ImpRM!C32</f>
        <v>727.5760297599995</v>
      </c>
      <c r="D34" s="67">
        <f>+ExpRM!D32-ImpRM!D32</f>
        <v>3317.254890999997</v>
      </c>
      <c r="E34" s="67">
        <f>+ExpRM!E32-ImpRM!E32</f>
        <v>-2043.9073050545612</v>
      </c>
      <c r="F34" s="67">
        <f>+ExpRM!F32-ImpRM!F32</f>
        <v>579.6644339999993</v>
      </c>
      <c r="G34" s="67">
        <f>+ExpRM!G32-ImpRM!G32</f>
        <v>-1166.3315340580002</v>
      </c>
      <c r="H34" s="67">
        <f>+ExpRM!H32-ImpRM!H32</f>
        <v>3721.769000000002</v>
      </c>
      <c r="I34" s="67">
        <f>+ExpRM!I32-ImpRM!I32</f>
        <v>-68.33085853553666</v>
      </c>
      <c r="J34" s="67">
        <f>+ExpRM!J32-ImpRM!J32</f>
        <v>-1212.3384370000003</v>
      </c>
      <c r="K34" s="67">
        <f>+ExpRM!K32-ImpRM!K32</f>
        <v>-631.0863799999997</v>
      </c>
      <c r="L34" s="67"/>
      <c r="M34" s="16"/>
    </row>
    <row r="35" spans="1:12" ht="12.75">
      <c r="A35" s="82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45" t="s">
        <v>24</v>
      </c>
      <c r="B36" s="67">
        <f>+ExpRM!B34-ImpRM!B34</f>
        <v>-1134.7060303099897</v>
      </c>
      <c r="C36" s="67">
        <f>+ExpRM!C34-ImpRM!C34</f>
        <v>-710.6589489799983</v>
      </c>
      <c r="D36" s="67">
        <f>+ExpRM!D34-ImpRM!D34</f>
        <v>-1089.0720890000084</v>
      </c>
      <c r="E36" s="67">
        <f>+ExpRM!E34-ImpRM!E34</f>
        <v>6005.681661654555</v>
      </c>
      <c r="F36" s="67">
        <f>+ExpRM!F34-ImpRM!F34</f>
        <v>-8512.426571</v>
      </c>
      <c r="G36" s="67">
        <f>+ExpRM!G34-ImpRM!G34</f>
        <v>-2467.2586120749966</v>
      </c>
      <c r="H36" s="67">
        <f>+ExpRM!H34-ImpRM!H34</f>
        <v>-7875.031000000046</v>
      </c>
      <c r="I36" s="67">
        <f>+ExpRM!I34-ImpRM!I34</f>
        <v>-610.7704229426531</v>
      </c>
      <c r="J36" s="67">
        <f>+ExpRM!J34-ImpRM!J34</f>
        <v>-2170.9544080000032</v>
      </c>
      <c r="K36" s="67">
        <f>+ExpRM!K34-ImpRM!K34</f>
        <v>-452.2944379999981</v>
      </c>
      <c r="L36" s="67">
        <f>SUM(B36:K36)</f>
        <v>-19017.49085865314</v>
      </c>
    </row>
    <row r="37" spans="1:12" ht="6.75" customHeight="1">
      <c r="A37" s="8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46" t="s">
        <v>53</v>
      </c>
      <c r="B38" s="67">
        <f>+ExpRM!B36-ImpRM!B36</f>
        <v>-413.9076417200001</v>
      </c>
      <c r="C38" s="67">
        <f>+ExpRM!C36-ImpRM!C36</f>
        <v>0.4192352900000005</v>
      </c>
      <c r="D38" s="67">
        <f>+ExpRM!D36-ImpRM!D36</f>
        <v>1050.5521300000007</v>
      </c>
      <c r="E38" s="67">
        <f>+ExpRM!E36-ImpRM!E36</f>
        <v>-379.85155030544405</v>
      </c>
      <c r="F38" s="67">
        <f>+ExpRM!F36-ImpRM!F36</f>
        <v>1438.0920780000001</v>
      </c>
      <c r="G38" s="67">
        <f>+ExpRM!G36-ImpRM!G36</f>
        <v>34.526963081</v>
      </c>
      <c r="H38" s="67">
        <f>+ExpRM!H36-ImpRM!H36</f>
        <v>1710.7030000000002</v>
      </c>
      <c r="I38" s="67">
        <f>+ExpRM!I36-ImpRM!I36</f>
        <v>10.110735000000002</v>
      </c>
      <c r="J38" s="67">
        <f>+ExpRM!J36-ImpRM!J36</f>
        <v>-174.32962300000008</v>
      </c>
      <c r="K38" s="67">
        <f>+ExpRM!K36-ImpRM!K36</f>
        <v>6.558506999999999</v>
      </c>
      <c r="L38" s="67">
        <f>SUM(B38:K38)</f>
        <v>3282.8738333455576</v>
      </c>
    </row>
    <row r="39" spans="1:12" ht="6.75" customHeight="1">
      <c r="A39" s="8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46" t="s">
        <v>50</v>
      </c>
      <c r="B40" s="67">
        <f>+ExpRM!B38-ImpRM!B38</f>
        <v>471.90352441000016</v>
      </c>
      <c r="C40" s="67">
        <f>+ExpRM!C38-ImpRM!C38</f>
        <v>26.32601005</v>
      </c>
      <c r="D40" s="67">
        <f>+ExpRM!D38-ImpRM!D38</f>
        <v>-124.76221399999986</v>
      </c>
      <c r="E40" s="67">
        <f>+ExpRM!E38-ImpRM!E38</f>
        <v>259.6863693100009</v>
      </c>
      <c r="F40" s="67">
        <f>+ExpRM!F38-ImpRM!F38</f>
        <v>-217.56673500000002</v>
      </c>
      <c r="G40" s="67">
        <f>+ExpRM!G38-ImpRM!G38</f>
        <v>-131.338941164</v>
      </c>
      <c r="H40" s="67">
        <f>+ExpRM!H38-ImpRM!H38</f>
        <v>650.1630000000005</v>
      </c>
      <c r="I40" s="67">
        <f>+ExpRM!I38-ImpRM!I38</f>
        <v>-11.322484473684211</v>
      </c>
      <c r="J40" s="67">
        <f>+ExpRM!J38-ImpRM!J38</f>
        <v>705.840553</v>
      </c>
      <c r="K40" s="67">
        <f>+ExpRM!K38-ImpRM!K38</f>
        <v>55.660482</v>
      </c>
      <c r="L40" s="67">
        <f>SUM(B40:K40)</f>
        <v>1684.5895641323175</v>
      </c>
    </row>
    <row r="41" spans="1:14" ht="12.75">
      <c r="A41" s="46" t="s">
        <v>13</v>
      </c>
      <c r="B41" s="67">
        <f>+ExpRM!B39-ImpRM!B39</f>
        <v>-2317.0642736299997</v>
      </c>
      <c r="C41" s="67">
        <f>+ExpRM!C39-ImpRM!C39</f>
        <v>145.69572952999994</v>
      </c>
      <c r="D41" s="67">
        <f>+ExpRM!D39-ImpRM!D39</f>
        <v>-2503.2627989999983</v>
      </c>
      <c r="E41" s="67">
        <f>+ExpRM!E39-ImpRM!E39</f>
        <v>-825.7614583400027</v>
      </c>
      <c r="F41" s="67">
        <f>+ExpRM!F39-ImpRM!F39</f>
        <v>-2858.5384480000002</v>
      </c>
      <c r="G41" s="67">
        <f>+ExpRM!G39-ImpRM!G39</f>
        <v>1720.6001551099998</v>
      </c>
      <c r="H41" s="67">
        <f>+ExpRM!H39-ImpRM!H39</f>
        <v>59396.16199999998</v>
      </c>
      <c r="I41" s="67">
        <f>+ExpRM!I39-ImpRM!I39</f>
        <v>-331.5799938158358</v>
      </c>
      <c r="J41" s="67">
        <f>+ExpRM!J39-ImpRM!J39</f>
        <v>-1676.280977</v>
      </c>
      <c r="K41" s="67">
        <f>+ExpRM!K39-ImpRM!K39</f>
        <v>-229.40602199999995</v>
      </c>
      <c r="L41" s="67">
        <f>SUM(B41:K41)</f>
        <v>50520.56391285414</v>
      </c>
      <c r="N41" s="20"/>
    </row>
    <row r="42" spans="1:12" ht="6.75" customHeight="1">
      <c r="A42" s="82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4" ht="12.75">
      <c r="A43" s="46" t="s">
        <v>57</v>
      </c>
      <c r="B43" s="67">
        <f>+ExpRM!B41-ImpRM!B41</f>
        <v>-1132.90131582</v>
      </c>
      <c r="C43" s="67">
        <f>+ExpRM!C41-ImpRM!C41</f>
        <v>-218.0362763000001</v>
      </c>
      <c r="D43" s="67">
        <f>+ExpRM!D41-ImpRM!D41</f>
        <v>-2318.9129639999956</v>
      </c>
      <c r="E43" s="67">
        <f>+ExpRM!E41-ImpRM!E41</f>
        <v>29.880078209999738</v>
      </c>
      <c r="F43" s="67">
        <f>+ExpRM!F41-ImpRM!F41</f>
        <v>-975.7049399999992</v>
      </c>
      <c r="G43" s="67">
        <f>+ExpRM!G41-ImpRM!G41</f>
        <v>205.59177331399997</v>
      </c>
      <c r="H43" s="67">
        <f>+ExpRM!H41-ImpRM!H41</f>
        <v>-11978.030999999999</v>
      </c>
      <c r="I43" s="67">
        <f>+ExpRM!I41-ImpRM!I41</f>
        <v>441.78544550772904</v>
      </c>
      <c r="J43" s="67">
        <f>+ExpRM!J41-ImpRM!J41</f>
        <v>353.7160170000002</v>
      </c>
      <c r="K43" s="67">
        <f>+ExpRM!K41-ImpRM!K41</f>
        <v>-368.5650280000001</v>
      </c>
      <c r="L43" s="67">
        <f>SUM(B43:K43)</f>
        <v>-15961.178210088268</v>
      </c>
      <c r="N43" s="20"/>
    </row>
    <row r="44" spans="1:12" ht="7.5" customHeight="1">
      <c r="A44" s="82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46" t="s">
        <v>14</v>
      </c>
      <c r="B45" s="67">
        <f>+ExpRM!B43-ImpRM!B43</f>
        <v>-396.4995401700001</v>
      </c>
      <c r="C45" s="67">
        <f>+ExpRM!C43-ImpRM!C43</f>
        <v>-3.4603198300000315</v>
      </c>
      <c r="D45" s="67">
        <f>+ExpRM!D43-ImpRM!D43</f>
        <v>-411.7401179999997</v>
      </c>
      <c r="E45" s="67">
        <f>+ExpRM!E43-ImpRM!E43</f>
        <v>2110.9838232899983</v>
      </c>
      <c r="F45" s="67">
        <f>+ExpRM!F43-ImpRM!F43</f>
        <v>-440.20904300000007</v>
      </c>
      <c r="G45" s="67">
        <f>+ExpRM!G43-ImpRM!G43</f>
        <v>-192.32377410400002</v>
      </c>
      <c r="H45" s="67">
        <f>+ExpRM!H43-ImpRM!H43</f>
        <v>-7086.632000000001</v>
      </c>
      <c r="I45" s="67">
        <f>+ExpRM!I43-ImpRM!I43</f>
        <v>-87.9733424635183</v>
      </c>
      <c r="J45" s="67">
        <f>+ExpRM!J43-ImpRM!J43</f>
        <v>10.662927999999965</v>
      </c>
      <c r="K45" s="67">
        <f>+ExpRM!K43-ImpRM!K43</f>
        <v>-34.19711900000001</v>
      </c>
      <c r="L45" s="67">
        <f>SUM(B45:K45)</f>
        <v>-6531.388505277522</v>
      </c>
    </row>
    <row r="46" spans="1:12" ht="7.5" customHeight="1">
      <c r="A46" s="82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46" t="s">
        <v>15</v>
      </c>
      <c r="B47" s="67">
        <f>+ExpRM!B44-ImpRM!B44</f>
        <v>-2254.7928703599996</v>
      </c>
      <c r="C47" s="67">
        <f>+ExpRM!C44-ImpRM!C44</f>
        <v>-610.93255884</v>
      </c>
      <c r="D47" s="67">
        <f>+ExpRM!D44-ImpRM!D44</f>
        <v>2567.004076000001</v>
      </c>
      <c r="E47" s="67">
        <f>+ExpRM!E44-ImpRM!E44</f>
        <v>2001.277102190007</v>
      </c>
      <c r="F47" s="67">
        <f>+ExpRM!F44-ImpRM!F44</f>
        <v>-3660.0995</v>
      </c>
      <c r="G47" s="67">
        <f>+ExpRM!G44-ImpRM!G44</f>
        <v>-1834.24493088</v>
      </c>
      <c r="H47" s="67">
        <f>+ExpRM!H44-ImpRM!H44</f>
        <v>-30156.56</v>
      </c>
      <c r="I47" s="67">
        <f>+ExpRM!I44-ImpRM!I44</f>
        <v>-1220.4898856193342</v>
      </c>
      <c r="J47" s="67">
        <f>+ExpRM!J44-ImpRM!J44</f>
        <v>-1070.015919</v>
      </c>
      <c r="K47" s="67">
        <f>+ExpRM!K44-ImpRM!K44</f>
        <v>-264.17896900000005</v>
      </c>
      <c r="L47" s="67">
        <f>SUM(B47:K47)</f>
        <v>-36503.03345550932</v>
      </c>
    </row>
    <row r="48" spans="1:12" ht="7.5" customHeight="1">
      <c r="A48" s="8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46" t="s">
        <v>27</v>
      </c>
      <c r="B49" s="67">
        <f>+ExpRM!B45-ImpRM!B45</f>
        <v>246.2468330900001</v>
      </c>
      <c r="C49" s="67">
        <f>+ExpRM!C45-ImpRM!C45</f>
        <v>-42.728459920000034</v>
      </c>
      <c r="D49" s="67">
        <f>+ExpRM!D45-ImpRM!D45</f>
        <v>-992.0261709999986</v>
      </c>
      <c r="E49" s="67">
        <f>+ExpRM!E45-ImpRM!E45</f>
        <v>1656.1881240675207</v>
      </c>
      <c r="F49" s="67">
        <f>+ExpRM!F45-ImpRM!F45</f>
        <v>-931.302254</v>
      </c>
      <c r="G49" s="67">
        <f>+ExpRM!G45-ImpRM!G45</f>
        <v>-729.1818104079999</v>
      </c>
      <c r="H49" s="67">
        <f>+ExpRM!H45-ImpRM!H45</f>
        <v>-16195.153999999999</v>
      </c>
      <c r="I49" s="67">
        <f>+ExpRM!I45-ImpRM!I45</f>
        <v>-177.89521205221914</v>
      </c>
      <c r="J49" s="67">
        <f>+ExpRM!J45-ImpRM!J45</f>
        <v>-745.077303</v>
      </c>
      <c r="K49" s="67">
        <f>+ExpRM!K45-ImpRM!K45</f>
        <v>-176.129725</v>
      </c>
      <c r="L49" s="67">
        <f>SUM(B49:K49)</f>
        <v>-18087.059978222693</v>
      </c>
    </row>
    <row r="50" spans="1:12" ht="7.5" customHeight="1">
      <c r="A50" s="82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46" t="s">
        <v>22</v>
      </c>
      <c r="B51" s="67">
        <f>+ExpRM!B47-ImpRM!B47</f>
        <v>4662.309253890007</v>
      </c>
      <c r="C51" s="67">
        <f>+ExpRM!C47-ImpRM!C47</f>
        <v>-7.942308959998201</v>
      </c>
      <c r="D51" s="67">
        <f>+ExpRM!D47-ImpRM!D47</f>
        <v>1644.0759709999857</v>
      </c>
      <c r="E51" s="67">
        <f>+ExpRM!E47-ImpRM!E47</f>
        <v>1153.27917323247</v>
      </c>
      <c r="F51" s="67">
        <f>+ExpRM!F47-ImpRM!F47</f>
        <v>-867.0977289999987</v>
      </c>
      <c r="G51" s="67">
        <f>+ExpRM!G47-ImpRM!G47</f>
        <v>-1540.888047023997</v>
      </c>
      <c r="H51" s="67">
        <f>+ExpRM!H47-ImpRM!H47</f>
        <v>-4215.682</v>
      </c>
      <c r="I51" s="67">
        <f>+ExpRM!I47-ImpRM!I47</f>
        <v>766.5943149742093</v>
      </c>
      <c r="J51" s="67">
        <f>+ExpRM!J47-ImpRM!J47</f>
        <v>424.52991599999746</v>
      </c>
      <c r="K51" s="67">
        <f>+ExpRM!K47-ImpRM!K47</f>
        <v>557.9634360000017</v>
      </c>
      <c r="L51" s="67">
        <f>SUM(B51:K51)</f>
        <v>2577.1419801126767</v>
      </c>
    </row>
    <row r="52" spans="1:12" ht="9" customHeight="1">
      <c r="A52" s="82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83" t="s">
        <v>23</v>
      </c>
      <c r="B53" s="67">
        <f>+ExpRM!B49-ImpRM!B49</f>
        <v>-483.2627204699893</v>
      </c>
      <c r="C53" s="67">
        <f>+ExpRM!C49-ImpRM!C49</f>
        <v>16.917080780001015</v>
      </c>
      <c r="D53" s="67">
        <f>+ExpRM!D49-ImpRM!D49</f>
        <v>2228.182801999981</v>
      </c>
      <c r="E53" s="67">
        <f>+ExpRM!E49-ImpRM!E49</f>
        <v>3961.7743565999917</v>
      </c>
      <c r="F53" s="67">
        <f>+ExpRM!F49-ImpRM!F49</f>
        <v>-7932.7621370000015</v>
      </c>
      <c r="G53" s="67">
        <f>+ExpRM!G49-ImpRM!G49</f>
        <v>-3633.5901461329977</v>
      </c>
      <c r="H53" s="67">
        <f>+ExpRM!H49-ImpRM!H49</f>
        <v>-4153.262000000046</v>
      </c>
      <c r="I53" s="67">
        <f>+ExpRM!I49-ImpRM!I49</f>
        <v>-679.1012814781898</v>
      </c>
      <c r="J53" s="67">
        <f>+ExpRM!J49-ImpRM!J49</f>
        <v>-3383.2928450000054</v>
      </c>
      <c r="K53" s="67">
        <f>+ExpRM!K49-ImpRM!K49</f>
        <v>-1083.3808179999978</v>
      </c>
      <c r="L53" s="67">
        <f>SUM(B53:K53)</f>
        <v>-15141.777708701253</v>
      </c>
    </row>
    <row r="54" spans="1:12" ht="9" customHeight="1" thickBot="1">
      <c r="A54" s="68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 ht="2.25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 s="17" customFormat="1" ht="12">
      <c r="A56" s="65" t="s">
        <v>42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s="17" customFormat="1" ht="12">
      <c r="A57" s="65" t="str">
        <f>+Imp!A63</f>
        <v> Nota: importaciones a valores CIF excepto Brasil y México a valores FOB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2:12" s="17" customFormat="1" ht="1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2016-09-09T19:34:30Z</cp:lastPrinted>
  <dcterms:created xsi:type="dcterms:W3CDTF">2004-06-14T13:52:53Z</dcterms:created>
  <dcterms:modified xsi:type="dcterms:W3CDTF">2016-09-13T18:33:55Z</dcterms:modified>
  <cp:category/>
  <cp:version/>
  <cp:contentType/>
  <cp:contentStatus/>
</cp:coreProperties>
</file>