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70" windowHeight="3270" tabRatio="823" activeTab="5"/>
  </bookViews>
  <sheets>
    <sheet name="Exp" sheetId="1" r:id="rId1"/>
    <sheet name="Imp" sheetId="2" r:id="rId2"/>
    <sheet name="Contrib" sheetId="3" r:id="rId3"/>
    <sheet name="ExpRM" sheetId="4" r:id="rId4"/>
    <sheet name="ImpRM" sheetId="5" r:id="rId5"/>
    <sheet name="SC RM" sheetId="6" r:id="rId6"/>
  </sheets>
  <definedNames>
    <definedName name="_xlnm.Print_Area" localSheetId="2">'Contrib'!$A$1:$L$41</definedName>
    <definedName name="_xlnm.Print_Area" localSheetId="0">'Exp'!$A$1:$L$60</definedName>
    <definedName name="_xlnm.Print_Area" localSheetId="3">'ExpRM'!$A$1:$L$80</definedName>
    <definedName name="_xlnm.Print_Area" localSheetId="4">'ImpRM'!$A$1:$L$81</definedName>
    <definedName name="_xlnm.Print_Area" localSheetId="5">'SC RM'!$A$1:$L$57</definedName>
  </definedNames>
  <calcPr fullCalcOnLoad="1"/>
</workbook>
</file>

<file path=xl/sharedStrings.xml><?xml version="1.0" encoding="utf-8"?>
<sst xmlns="http://schemas.openxmlformats.org/spreadsheetml/2006/main" count="296" uniqueCount="61">
  <si>
    <t>CUADRO 2</t>
  </si>
  <si>
    <t>PAÍS</t>
  </si>
  <si>
    <t>CUADRO 1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</si>
  <si>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</si>
  <si>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</si>
  <si>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</si>
  <si>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</si>
  <si>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</si>
  <si>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</si>
  <si>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</si>
  <si>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</si>
  <si>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</si>
  <si>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</si>
  <si>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</si>
  <si>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</si>
  <si>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CUADRO 3</t>
  </si>
  <si>
    <t>CUADRO 4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</si>
  <si>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</si>
  <si>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</si>
  <si>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</si>
  <si>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</si>
  <si>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</si>
  <si>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</si>
  <si>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</si>
  <si>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</si>
  <si>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</si>
  <si>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</si>
  <si>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</si>
  <si>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</si>
  <si>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</si>
  <si>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Exportaciones</t>
  </si>
  <si>
    <t>Importaciones</t>
  </si>
  <si>
    <t>País importador (informante):</t>
  </si>
  <si>
    <t>CONTRIBUCIÓN AL CRECIMIENTO DEL COMERCIO INTRARREGIONAL</t>
  </si>
  <si>
    <t>País informante:</t>
  </si>
  <si>
    <t>CUADRO 5</t>
  </si>
  <si>
    <t>E.R.I.</t>
  </si>
  <si>
    <t>CUADRO 6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</si>
  <si>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</si>
  <si>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</si>
  <si>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</si>
  <si>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</si>
  <si>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</si>
  <si>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</si>
  <si>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</si>
  <si>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</si>
  <si>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</si>
  <si>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</si>
  <si>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</si>
  <si>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</si>
  <si>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</si>
  <si>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</si>
  <si>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</si>
  <si>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 xml:space="preserve"> Fuente: elaborado en base a información oficial de los países miembros</t>
  </si>
  <si>
    <t>U. Europea</t>
  </si>
  <si>
    <t>Canadá</t>
  </si>
  <si>
    <t xml:space="preserve"> Nota: importaciones a valores CIF excepto Brasil, México y Paraguay a valores FOB</t>
  </si>
  <si>
    <t>CA y Caribe</t>
  </si>
  <si>
    <t>Enero-setiembre 2007-2008</t>
  </si>
  <si>
    <t xml:space="preserve">U. Europea </t>
  </si>
  <si>
    <t>ARGENTINA, BOLIVIA, BRASIL, CHILE, COLOMBIA, ECUADOR, MÉXICO, PARAGUAY, PERÚ Y URUGUAY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</si>
</sst>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"/>
    <numFmt numFmtId="173" formatCode="#\ ###\ ##0_);\-#\ ###\ ##0_)"/>
    <numFmt numFmtId="174" formatCode="#,##0.0__"/>
    <numFmt numFmtId="175" formatCode="0.000"/>
    <numFmt numFmtId="176" formatCode="0.0____"/>
    <numFmt numFmtId="177" formatCode="#,##0__"/>
    <numFmt numFmtId="178" formatCode="0.0__"/>
    <numFmt numFmtId="179" formatCode="0.0%"/>
    <numFmt numFmtId="180" formatCode="#,##0.000__"/>
    <numFmt numFmtId="181" formatCode="__@"/>
    <numFmt numFmtId="182" formatCode="__General"/>
    <numFmt numFmtId="183" formatCode="#,##0.0"/>
    <numFmt numFmtId="184" formatCode="_ * #,##0.0_ ;_ * \-#,##0.0_ ;_ * &quot;-&quot;??_ ;_ @_ "/>
    <numFmt numFmtId="185" formatCode="_ * #,##0_ ;_ * \-#,##0_ ;_ * &quot;-&quot;??_ ;_ @_ "/>
    <numFmt numFmtId="186" formatCode="#,##0.00__"/>
    <numFmt numFmtId="187" formatCode="0.0_)"/>
    <numFmt numFmtId="188" formatCode="0.000000"/>
    <numFmt numFmtId="189" formatCode="0.00000"/>
    <numFmt numFmtId="190" formatCode="0.0000"/>
    <numFmt numFmtId="191" formatCode="0____"/>
    <numFmt numFmtId="192" formatCode="0.00____"/>
    <numFmt numFmtId="193" formatCode="0.000____"/>
    <numFmt numFmtId="194" formatCode="0.0000000"/>
    <numFmt numFmtId="195" formatCode="@__"/>
    <numFmt numFmtId="196" formatCode="@____"/>
    <numFmt numFmtId="197" formatCode="_-* #,##0.00_-;\-* #,##0.00_-;_-* &quot;-&quot;??_-;_-@_-"/>
    <numFmt numFmtId="198" formatCode="_-* #,##0_-;\-* #,##0_-;_-* &quot;-&quot;_-;_-@_-"/>
    <numFmt numFmtId="199" formatCode="_-&quot;$&quot;\ * #,##0.00_-;\-&quot;$&quot;\ * #,##0.00_-;_-&quot;$&quot;\ * &quot;-&quot;??_-;_-@_-"/>
    <numFmt numFmtId="200" formatCode="_-&quot;$&quot;\ * #,##0_-;\-&quot;$&quot;\ * #,##0_-;_-&quot;$&quot;\ * &quot;-&quot;_-;_-@_-"/>
    <numFmt numFmtId="201" formatCode="General_)"/>
    <numFmt numFmtId="202" formatCode="#.0\ ###\ ##0_);\-#.0\ ###\ ##0_)"/>
    <numFmt numFmtId="203" formatCode="#.\ ###\ ##0_);\-#.\ ###\ ##0_)"/>
    <numFmt numFmtId="204" formatCode=".\ ###\ ##0_);\-.\ ###\ ##0_⴩;"/>
    <numFmt numFmtId="205" formatCode="#,##0.000"/>
    <numFmt numFmtId="206" formatCode="0.00__"/>
    <numFmt numFmtId="207" formatCode="0.000__"/>
    <numFmt numFmtId="208" formatCode="0.0000__"/>
    <numFmt numFmtId="209" formatCode="0.00000__"/>
    <numFmt numFmtId="210" formatCode="0.0______"/>
    <numFmt numFmtId="211" formatCode="0.0________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1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172" fontId="0" fillId="0" borderId="2" xfId="0" applyNumberFormat="1" applyBorder="1" applyAlignment="1">
      <alignment/>
    </xf>
    <xf numFmtId="0" fontId="3" fillId="2" borderId="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9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8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4" fontId="8" fillId="0" borderId="0" xfId="0" applyNumberFormat="1" applyFont="1" applyAlignment="1" applyProtection="1">
      <alignment/>
      <protection/>
    </xf>
    <xf numFmtId="190" fontId="0" fillId="0" borderId="0" xfId="0" applyNumberFormat="1" applyAlignment="1">
      <alignment/>
    </xf>
    <xf numFmtId="203" fontId="0" fillId="0" borderId="0" xfId="0" applyNumberFormat="1" applyAlignment="1">
      <alignment/>
    </xf>
    <xf numFmtId="177" fontId="7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6" fontId="1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5" sqref="E65"/>
    </sheetView>
  </sheetViews>
  <sheetFormatPr defaultColWidth="11.421875" defaultRowHeight="12.75"/>
  <cols>
    <col min="1" max="1" width="10.421875" style="0" customWidth="1"/>
    <col min="2" max="11" width="8.8515625" style="0" customWidth="1"/>
    <col min="12" max="12" width="9.00390625" style="0" customWidth="1"/>
  </cols>
  <sheetData>
    <row r="1" ht="15">
      <c r="A1" s="1" t="s">
        <v>2</v>
      </c>
    </row>
    <row r="2" ht="12.75">
      <c r="A2" s="6" t="str">
        <f>CONCATENATE(IF(B24&gt;0,"ARGENTINA, ",""),IF(C24&gt;0,"BOLIVIA, ",""),IF(D24&gt;0,"BRASIL, ",""),IF(E24&gt;0,"CHILE, ",""),IF(F24&gt;0,"COLOMBIA, ",""),IF(G24&gt;0,"ECUADOR, ",""),IF(H24&gt;0,"MÉXICO, ",""),IF(I24&gt;0,"PARAGUAY, ",""),IF(J24&gt;0,"PERÚ Y ",""),IF(K24&gt;0,"URUGUAY",""))</f>
        <v>ARGENTINA, BOLIVIA, BRASIL, CHILE, COLOMBIA, ECUADOR, MÉXICO, PARAGUAY, PERÚ Y URUGUAY</v>
      </c>
    </row>
    <row r="3" ht="12.75">
      <c r="A3" s="6" t="s">
        <v>21</v>
      </c>
    </row>
    <row r="4" ht="12.75">
      <c r="A4" s="3" t="s">
        <v>58</v>
      </c>
    </row>
    <row r="5" ht="12.75">
      <c r="A5" s="3" t="s">
        <v>46</v>
      </c>
    </row>
    <row r="6" spans="1:12" ht="7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/>
      <c r="B7" s="14" t="s">
        <v>29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 customHeight="1" thickBot="1">
      <c r="A8" s="13" t="s">
        <v>1</v>
      </c>
      <c r="B8" s="14" t="s">
        <v>40</v>
      </c>
      <c r="C8" s="14" t="s">
        <v>41</v>
      </c>
      <c r="D8" s="14" t="s">
        <v>42</v>
      </c>
      <c r="E8" s="17" t="s">
        <v>43</v>
      </c>
      <c r="F8" s="14" t="s">
        <v>50</v>
      </c>
      <c r="G8" s="14" t="s">
        <v>44</v>
      </c>
      <c r="H8" s="14" t="s">
        <v>45</v>
      </c>
      <c r="I8" s="14" t="s">
        <v>51</v>
      </c>
      <c r="J8" s="14" t="s">
        <v>47</v>
      </c>
      <c r="K8" s="14" t="s">
        <v>48</v>
      </c>
      <c r="L8" s="14" t="s">
        <v>22</v>
      </c>
    </row>
    <row r="9" ht="9" customHeight="1">
      <c r="A9" s="8"/>
    </row>
    <row r="10" spans="1:12" ht="15">
      <c r="A10" s="7"/>
      <c r="B10" s="7" t="str">
        <f>CONCATENATE(LEFT(A4,LEN(A4)-9),RIGHT(A4,4))</f>
        <v>Enero-setiembre 2008</v>
      </c>
      <c r="C10" s="7"/>
      <c r="D10" s="12"/>
      <c r="E10" s="12"/>
      <c r="F10" s="12"/>
      <c r="G10" s="12"/>
      <c r="H10" s="12"/>
      <c r="I10" s="12"/>
      <c r="J10" s="12"/>
      <c r="K10" s="12"/>
      <c r="L10" s="12"/>
    </row>
    <row r="11" ht="9" customHeight="1">
      <c r="A11" s="5"/>
    </row>
    <row r="12" spans="1:15" s="18" customFormat="1" ht="12.75">
      <c r="A12" s="4" t="s">
        <v>3</v>
      </c>
      <c r="B12" s="42"/>
      <c r="C12" s="43">
        <v>379.66</v>
      </c>
      <c r="D12" s="43">
        <v>13784.277</v>
      </c>
      <c r="E12" s="43">
        <v>808.697</v>
      </c>
      <c r="F12" s="43">
        <v>92.017</v>
      </c>
      <c r="G12" s="43">
        <v>66.183</v>
      </c>
      <c r="H12" s="43">
        <v>1033.195</v>
      </c>
      <c r="I12" s="43">
        <v>635.327</v>
      </c>
      <c r="J12" s="43">
        <v>107.704</v>
      </c>
      <c r="K12" s="43">
        <v>397.941</v>
      </c>
      <c r="L12" s="43">
        <f>SUM(B12:K12)</f>
        <v>17305.001</v>
      </c>
      <c r="N12" s="42"/>
      <c r="O12" s="42"/>
    </row>
    <row r="13" spans="1:12" s="18" customFormat="1" ht="12.75">
      <c r="A13" s="4" t="s">
        <v>4</v>
      </c>
      <c r="B13" s="43">
        <v>418.59</v>
      </c>
      <c r="C13" s="43"/>
      <c r="D13" s="43">
        <v>834.341</v>
      </c>
      <c r="E13" s="43">
        <v>308.871</v>
      </c>
      <c r="F13" s="43">
        <v>68.456</v>
      </c>
      <c r="G13" s="43">
        <v>17.462</v>
      </c>
      <c r="H13" s="42">
        <v>86.479</v>
      </c>
      <c r="I13" s="42">
        <v>27.78</v>
      </c>
      <c r="J13" s="43">
        <v>263.511</v>
      </c>
      <c r="K13" s="43">
        <v>11.396</v>
      </c>
      <c r="L13" s="43">
        <f aca="true" t="shared" si="0" ref="L13:L23">SUM(B13:K13)</f>
        <v>2036.886</v>
      </c>
    </row>
    <row r="14" spans="1:12" s="18" customFormat="1" ht="12.75">
      <c r="A14" s="4" t="s">
        <v>5</v>
      </c>
      <c r="B14" s="43">
        <v>10165.074</v>
      </c>
      <c r="C14" s="43">
        <v>2205.614</v>
      </c>
      <c r="D14" s="43"/>
      <c r="E14" s="43">
        <v>3234.1</v>
      </c>
      <c r="F14" s="43">
        <v>472.075</v>
      </c>
      <c r="G14" s="43">
        <v>35.623</v>
      </c>
      <c r="H14" s="43">
        <v>2530.817</v>
      </c>
      <c r="I14" s="43">
        <v>488.655</v>
      </c>
      <c r="J14" s="43">
        <v>740.14</v>
      </c>
      <c r="K14" s="43">
        <v>732.456</v>
      </c>
      <c r="L14" s="43">
        <f t="shared" si="0"/>
        <v>20604.553999999996</v>
      </c>
    </row>
    <row r="15" spans="1:12" s="18" customFormat="1" ht="12.75">
      <c r="A15" s="4" t="s">
        <v>6</v>
      </c>
      <c r="B15" s="43">
        <v>3568.854</v>
      </c>
      <c r="C15" s="43">
        <v>67.977</v>
      </c>
      <c r="D15" s="43">
        <v>3545.289</v>
      </c>
      <c r="E15" s="43"/>
      <c r="F15" s="43">
        <v>599.928</v>
      </c>
      <c r="G15" s="43">
        <v>1278.258</v>
      </c>
      <c r="H15" s="43">
        <v>1287.969</v>
      </c>
      <c r="I15" s="43">
        <v>241.198</v>
      </c>
      <c r="J15" s="43">
        <v>1498.501</v>
      </c>
      <c r="K15" s="43">
        <v>110.438</v>
      </c>
      <c r="L15" s="43">
        <f t="shared" si="0"/>
        <v>12198.412000000002</v>
      </c>
    </row>
    <row r="16" spans="1:12" s="18" customFormat="1" ht="12.75">
      <c r="A16" s="18" t="s">
        <v>7</v>
      </c>
      <c r="B16" s="43">
        <v>544.217</v>
      </c>
      <c r="C16" s="43">
        <v>149.693</v>
      </c>
      <c r="D16" s="43">
        <v>1771.226</v>
      </c>
      <c r="E16" s="43">
        <v>518.486</v>
      </c>
      <c r="F16" s="43"/>
      <c r="G16" s="43">
        <v>592.882</v>
      </c>
      <c r="H16" s="43">
        <v>2267.75</v>
      </c>
      <c r="I16" s="43">
        <v>12.406</v>
      </c>
      <c r="J16" s="43">
        <v>542.423</v>
      </c>
      <c r="K16" s="43">
        <v>9.632</v>
      </c>
      <c r="L16" s="43">
        <f t="shared" si="0"/>
        <v>6408.714999999999</v>
      </c>
    </row>
    <row r="17" spans="1:12" s="18" customFormat="1" ht="12.75">
      <c r="A17" s="4" t="s">
        <v>9</v>
      </c>
      <c r="B17" s="43">
        <v>61.47</v>
      </c>
      <c r="C17" s="43">
        <v>0.303</v>
      </c>
      <c r="D17" s="43">
        <v>380.903</v>
      </c>
      <c r="E17" s="43">
        <v>49.81</v>
      </c>
      <c r="F17" s="43">
        <v>34.279</v>
      </c>
      <c r="G17" s="43">
        <v>8.595</v>
      </c>
      <c r="H17" s="43">
        <v>225.299</v>
      </c>
      <c r="I17" s="43">
        <v>0.2</v>
      </c>
      <c r="J17" s="43">
        <v>3.177</v>
      </c>
      <c r="K17" s="43">
        <v>37.816</v>
      </c>
      <c r="L17" s="43">
        <f t="shared" si="0"/>
        <v>801.8520000000002</v>
      </c>
    </row>
    <row r="18" spans="1:12" s="18" customFormat="1" ht="12.75">
      <c r="A18" s="4" t="s">
        <v>20</v>
      </c>
      <c r="B18" s="43">
        <v>365.266</v>
      </c>
      <c r="C18" s="43">
        <v>8.055</v>
      </c>
      <c r="D18" s="43">
        <v>614.136</v>
      </c>
      <c r="E18" s="43">
        <v>390.328</v>
      </c>
      <c r="F18" s="43">
        <v>972.508</v>
      </c>
      <c r="G18" s="43"/>
      <c r="H18" s="43">
        <v>448.164</v>
      </c>
      <c r="I18" s="43">
        <v>18.387</v>
      </c>
      <c r="J18" s="43">
        <v>370.74</v>
      </c>
      <c r="K18" s="43">
        <v>12.363</v>
      </c>
      <c r="L18" s="43">
        <f t="shared" si="0"/>
        <v>3199.9469999999997</v>
      </c>
    </row>
    <row r="19" spans="1:12" s="18" customFormat="1" ht="12.75">
      <c r="A19" s="4" t="s">
        <v>10</v>
      </c>
      <c r="B19" s="43">
        <v>925.541</v>
      </c>
      <c r="C19" s="43">
        <v>25.936</v>
      </c>
      <c r="D19" s="43">
        <v>3257.67</v>
      </c>
      <c r="E19" s="43">
        <v>1758.689</v>
      </c>
      <c r="F19" s="43">
        <v>424.697</v>
      </c>
      <c r="G19" s="43">
        <v>77.794</v>
      </c>
      <c r="H19" s="43"/>
      <c r="I19" s="43">
        <v>6.034</v>
      </c>
      <c r="J19" s="43">
        <v>255.256</v>
      </c>
      <c r="K19" s="43">
        <v>130.838</v>
      </c>
      <c r="L19" s="43">
        <f t="shared" si="0"/>
        <v>6862.455</v>
      </c>
    </row>
    <row r="20" spans="1:12" s="18" customFormat="1" ht="12.75">
      <c r="A20" s="4" t="s">
        <v>11</v>
      </c>
      <c r="B20" s="43">
        <v>824.178</v>
      </c>
      <c r="C20" s="43">
        <v>44.538</v>
      </c>
      <c r="D20" s="43">
        <v>1901.252</v>
      </c>
      <c r="E20" s="43">
        <v>72.244</v>
      </c>
      <c r="F20" s="43">
        <v>3.845</v>
      </c>
      <c r="G20" s="43">
        <v>1.251</v>
      </c>
      <c r="H20" s="43">
        <v>79.23</v>
      </c>
      <c r="I20" s="43"/>
      <c r="J20" s="43">
        <v>1.122</v>
      </c>
      <c r="K20" s="43">
        <v>84.164</v>
      </c>
      <c r="L20" s="43">
        <f t="shared" si="0"/>
        <v>3011.824</v>
      </c>
    </row>
    <row r="21" spans="1:12" s="18" customFormat="1" ht="12.75">
      <c r="A21" s="4" t="s">
        <v>12</v>
      </c>
      <c r="B21" s="43">
        <v>1064.109</v>
      </c>
      <c r="C21" s="43">
        <v>218.905</v>
      </c>
      <c r="D21" s="43">
        <v>1727.962</v>
      </c>
      <c r="E21" s="43">
        <v>1098.275</v>
      </c>
      <c r="F21" s="43">
        <v>592.244</v>
      </c>
      <c r="G21" s="43">
        <v>1539.544</v>
      </c>
      <c r="H21" s="43">
        <v>948.624</v>
      </c>
      <c r="I21" s="43">
        <v>58.192</v>
      </c>
      <c r="J21" s="43"/>
      <c r="K21" s="43">
        <v>56.08</v>
      </c>
      <c r="L21" s="43">
        <f t="shared" si="0"/>
        <v>7303.9349999999995</v>
      </c>
    </row>
    <row r="22" spans="1:12" s="18" customFormat="1" ht="12.75">
      <c r="A22" s="4" t="s">
        <v>13</v>
      </c>
      <c r="B22" s="43">
        <v>1389.17</v>
      </c>
      <c r="C22" s="43">
        <v>1.643</v>
      </c>
      <c r="D22" s="43">
        <v>1273.983</v>
      </c>
      <c r="E22" s="43">
        <v>86.135</v>
      </c>
      <c r="F22" s="43">
        <v>11.705</v>
      </c>
      <c r="G22" s="43">
        <v>3.524</v>
      </c>
      <c r="H22" s="43">
        <v>133.9</v>
      </c>
      <c r="I22" s="43">
        <v>639.684</v>
      </c>
      <c r="J22" s="43">
        <v>15.085</v>
      </c>
      <c r="K22" s="43"/>
      <c r="L22" s="43">
        <f t="shared" si="0"/>
        <v>3554.8290000000006</v>
      </c>
    </row>
    <row r="23" spans="1:12" s="18" customFormat="1" ht="12.75">
      <c r="A23" s="4" t="s">
        <v>14</v>
      </c>
      <c r="B23" s="43">
        <v>1004.681</v>
      </c>
      <c r="C23" s="43">
        <v>177.672</v>
      </c>
      <c r="D23" s="43">
        <v>3681.025</v>
      </c>
      <c r="E23" s="43">
        <v>921.996</v>
      </c>
      <c r="F23" s="43">
        <v>3640.141</v>
      </c>
      <c r="G23" s="43">
        <v>494.55</v>
      </c>
      <c r="H23" s="43">
        <v>1695.318</v>
      </c>
      <c r="I23" s="43">
        <v>78.436</v>
      </c>
      <c r="J23" s="43">
        <v>719.669</v>
      </c>
      <c r="K23" s="43">
        <v>158.227</v>
      </c>
      <c r="L23" s="43">
        <f t="shared" si="0"/>
        <v>12571.715</v>
      </c>
    </row>
    <row r="24" spans="1:13" s="21" customFormat="1" ht="15" customHeight="1">
      <c r="A24" s="20" t="s">
        <v>39</v>
      </c>
      <c r="B24" s="44">
        <f aca="true" t="shared" si="1" ref="B24:K24">SUM(B12:B23)</f>
        <v>20331.149999999998</v>
      </c>
      <c r="C24" s="44">
        <f t="shared" si="1"/>
        <v>3279.996</v>
      </c>
      <c r="D24" s="44">
        <f t="shared" si="1"/>
        <v>32772.064</v>
      </c>
      <c r="E24" s="44">
        <f t="shared" si="1"/>
        <v>9247.631</v>
      </c>
      <c r="F24" s="44">
        <f t="shared" si="1"/>
        <v>6911.895</v>
      </c>
      <c r="G24" s="44">
        <f t="shared" si="1"/>
        <v>4115.666</v>
      </c>
      <c r="H24" s="44">
        <f t="shared" si="1"/>
        <v>10736.744999999999</v>
      </c>
      <c r="I24" s="44">
        <f t="shared" si="1"/>
        <v>2206.2990000000004</v>
      </c>
      <c r="J24" s="44">
        <f t="shared" si="1"/>
        <v>4517.3279999999995</v>
      </c>
      <c r="K24" s="44">
        <f t="shared" si="1"/>
        <v>1741.3510000000003</v>
      </c>
      <c r="L24" s="44">
        <f>SUM(B24:K24)</f>
        <v>95860.12499999997</v>
      </c>
      <c r="M24" s="48"/>
    </row>
    <row r="25" ht="9" customHeight="1"/>
    <row r="26" spans="1:12" ht="15">
      <c r="A26" s="7"/>
      <c r="B26" s="7" t="str">
        <f>LEFT(A4,LEN(A4)-5)</f>
        <v>Enero-setiembre 2007</v>
      </c>
      <c r="C26" s="7"/>
      <c r="D26" s="12"/>
      <c r="E26" s="12"/>
      <c r="F26" s="12"/>
      <c r="G26" s="12"/>
      <c r="H26" s="12"/>
      <c r="I26" s="12"/>
      <c r="J26" s="12"/>
      <c r="K26" s="12"/>
      <c r="L26" s="12"/>
    </row>
    <row r="27" spans="1:11" ht="9" customHeight="1">
      <c r="A27" s="5"/>
      <c r="D27" s="12"/>
      <c r="E27" s="12"/>
      <c r="F27" s="12"/>
      <c r="G27" s="12"/>
      <c r="H27" s="12"/>
      <c r="I27" s="12"/>
      <c r="J27" s="12"/>
      <c r="K27" s="12"/>
    </row>
    <row r="28" spans="1:15" ht="12.75">
      <c r="A28" s="4" t="s">
        <v>3</v>
      </c>
      <c r="B28" s="42"/>
      <c r="C28" s="43">
        <v>340.318</v>
      </c>
      <c r="D28" s="43">
        <v>10347.328</v>
      </c>
      <c r="E28" s="43">
        <v>601.489</v>
      </c>
      <c r="F28" s="43">
        <v>38.367</v>
      </c>
      <c r="G28" s="43">
        <v>50.644</v>
      </c>
      <c r="H28" s="43">
        <v>826.326</v>
      </c>
      <c r="I28" s="43">
        <v>426.349</v>
      </c>
      <c r="J28" s="43">
        <v>83.7</v>
      </c>
      <c r="K28" s="43">
        <v>321.992</v>
      </c>
      <c r="L28" s="43">
        <f>SUM(B28:K28)</f>
        <v>13036.512999999999</v>
      </c>
      <c r="N28" s="42"/>
      <c r="O28" s="42"/>
    </row>
    <row r="29" spans="1:14" ht="12.75">
      <c r="A29" s="4" t="s">
        <v>4</v>
      </c>
      <c r="B29" s="43">
        <v>323.031</v>
      </c>
      <c r="C29" s="43"/>
      <c r="D29" s="43">
        <v>619.039</v>
      </c>
      <c r="E29" s="43">
        <v>217.164</v>
      </c>
      <c r="F29" s="43">
        <v>41.078</v>
      </c>
      <c r="G29" s="43">
        <v>8.623</v>
      </c>
      <c r="H29" s="42">
        <v>32.761</v>
      </c>
      <c r="I29" s="43">
        <v>31.718</v>
      </c>
      <c r="J29" s="43">
        <v>158.021</v>
      </c>
      <c r="K29" s="43">
        <v>5.984</v>
      </c>
      <c r="L29" s="43">
        <f aca="true" t="shared" si="2" ref="L29:L40">SUM(B29:K29)</f>
        <v>1437.4189999999999</v>
      </c>
      <c r="M29" s="9"/>
      <c r="N29" s="9"/>
    </row>
    <row r="30" spans="1:12" ht="12.75">
      <c r="A30" s="4" t="s">
        <v>5</v>
      </c>
      <c r="B30" s="43">
        <v>7257.36</v>
      </c>
      <c r="C30" s="43">
        <v>1203.972</v>
      </c>
      <c r="D30" s="43"/>
      <c r="E30" s="43">
        <v>2485.047</v>
      </c>
      <c r="F30" s="43">
        <v>204.593</v>
      </c>
      <c r="G30" s="43">
        <v>32.909</v>
      </c>
      <c r="H30" s="43">
        <v>1456.164</v>
      </c>
      <c r="I30" s="43">
        <v>340.595</v>
      </c>
      <c r="J30" s="43">
        <v>700.718</v>
      </c>
      <c r="K30" s="43">
        <v>490.269</v>
      </c>
      <c r="L30" s="43">
        <f t="shared" si="2"/>
        <v>14171.627000000002</v>
      </c>
    </row>
    <row r="31" spans="1:12" ht="12.75">
      <c r="A31" s="4" t="s">
        <v>6</v>
      </c>
      <c r="B31" s="43">
        <v>2854.248</v>
      </c>
      <c r="C31" s="43">
        <v>42.402</v>
      </c>
      <c r="D31" s="43">
        <v>3127.299</v>
      </c>
      <c r="E31" s="43"/>
      <c r="F31" s="43">
        <v>239.704</v>
      </c>
      <c r="G31" s="43">
        <v>438.769</v>
      </c>
      <c r="H31" s="43">
        <v>843.029</v>
      </c>
      <c r="I31" s="42">
        <v>137.843</v>
      </c>
      <c r="J31" s="43">
        <v>1203.146</v>
      </c>
      <c r="K31" s="43">
        <v>80.259</v>
      </c>
      <c r="L31" s="43">
        <f t="shared" si="2"/>
        <v>8966.699</v>
      </c>
    </row>
    <row r="32" spans="1:13" ht="12.75">
      <c r="A32" s="18" t="s">
        <v>7</v>
      </c>
      <c r="B32" s="43">
        <v>448.379</v>
      </c>
      <c r="C32" s="43">
        <v>122.446</v>
      </c>
      <c r="D32" s="43">
        <v>1730.366</v>
      </c>
      <c r="E32" s="43">
        <v>456.823</v>
      </c>
      <c r="F32" s="43"/>
      <c r="G32" s="43">
        <v>563.008</v>
      </c>
      <c r="H32" s="43">
        <v>2108.565</v>
      </c>
      <c r="I32" s="43">
        <v>3.627</v>
      </c>
      <c r="J32" s="43">
        <v>441.708</v>
      </c>
      <c r="K32" s="43">
        <v>13.963</v>
      </c>
      <c r="L32" s="43">
        <f t="shared" si="2"/>
        <v>5888.884999999999</v>
      </c>
      <c r="M32" s="9"/>
    </row>
    <row r="33" spans="1:13" ht="12.75">
      <c r="A33" s="4" t="s">
        <v>9</v>
      </c>
      <c r="B33" s="43">
        <v>79.59</v>
      </c>
      <c r="C33" s="43">
        <v>0.108</v>
      </c>
      <c r="D33" s="43">
        <v>218.588</v>
      </c>
      <c r="E33" s="43">
        <v>37.227</v>
      </c>
      <c r="F33" s="43">
        <v>27.282</v>
      </c>
      <c r="G33" s="43">
        <v>7.524</v>
      </c>
      <c r="H33" s="43">
        <v>132.348</v>
      </c>
      <c r="I33" s="43">
        <v>0.194</v>
      </c>
      <c r="J33" s="43">
        <v>2.325</v>
      </c>
      <c r="K33" s="43">
        <v>34.959</v>
      </c>
      <c r="L33" s="43">
        <f t="shared" si="2"/>
        <v>540.145</v>
      </c>
      <c r="M33" s="9"/>
    </row>
    <row r="34" spans="1:12" ht="12.75">
      <c r="A34" s="4" t="s">
        <v>20</v>
      </c>
      <c r="B34" s="43">
        <v>253.459</v>
      </c>
      <c r="C34" s="43">
        <v>12.171</v>
      </c>
      <c r="D34" s="43">
        <v>448.747</v>
      </c>
      <c r="E34" s="43">
        <v>338.886</v>
      </c>
      <c r="F34" s="43">
        <v>823.661</v>
      </c>
      <c r="G34" s="43"/>
      <c r="H34" s="43">
        <v>325.206</v>
      </c>
      <c r="I34" s="43">
        <v>8.873</v>
      </c>
      <c r="J34" s="43">
        <v>280.958</v>
      </c>
      <c r="K34" s="43">
        <v>5.926</v>
      </c>
      <c r="L34" s="43">
        <f t="shared" si="2"/>
        <v>2497.887</v>
      </c>
    </row>
    <row r="35" spans="1:12" ht="12.75">
      <c r="A35" s="4" t="s">
        <v>10</v>
      </c>
      <c r="B35" s="43">
        <v>1027.105</v>
      </c>
      <c r="C35" s="43">
        <v>20.031</v>
      </c>
      <c r="D35" s="43">
        <v>3082.353</v>
      </c>
      <c r="E35" s="43">
        <v>1801.52</v>
      </c>
      <c r="F35" s="43">
        <v>327.287</v>
      </c>
      <c r="G35" s="43">
        <v>73.179</v>
      </c>
      <c r="H35" s="43"/>
      <c r="I35" s="43">
        <v>6.128</v>
      </c>
      <c r="J35" s="43">
        <v>208.732</v>
      </c>
      <c r="K35" s="43">
        <v>144.241</v>
      </c>
      <c r="L35" s="43">
        <f t="shared" si="2"/>
        <v>6690.576</v>
      </c>
    </row>
    <row r="36" spans="1:13" ht="12.75">
      <c r="A36" s="4" t="s">
        <v>11</v>
      </c>
      <c r="B36" s="43">
        <v>537.179</v>
      </c>
      <c r="C36" s="43">
        <v>22.174</v>
      </c>
      <c r="D36" s="43">
        <v>1153.295</v>
      </c>
      <c r="E36" s="43">
        <v>47.297</v>
      </c>
      <c r="F36" s="43">
        <v>2.125</v>
      </c>
      <c r="G36" s="43">
        <v>0.764</v>
      </c>
      <c r="H36" s="43">
        <v>22.898</v>
      </c>
      <c r="I36" s="43"/>
      <c r="J36" s="43">
        <v>0.631</v>
      </c>
      <c r="K36" s="43">
        <v>56.521</v>
      </c>
      <c r="L36" s="43">
        <f t="shared" si="2"/>
        <v>1842.884</v>
      </c>
      <c r="M36" s="9"/>
    </row>
    <row r="37" spans="1:12" ht="12.75">
      <c r="A37" s="4" t="s">
        <v>12</v>
      </c>
      <c r="B37" s="43">
        <v>698.309</v>
      </c>
      <c r="C37" s="43">
        <v>170.982</v>
      </c>
      <c r="D37" s="43">
        <v>1207.777</v>
      </c>
      <c r="E37" s="43">
        <v>714.983</v>
      </c>
      <c r="F37" s="43">
        <v>527.42</v>
      </c>
      <c r="G37" s="43">
        <v>1012.957</v>
      </c>
      <c r="H37" s="43">
        <v>504.009</v>
      </c>
      <c r="I37" s="43">
        <v>47.931</v>
      </c>
      <c r="J37" s="43"/>
      <c r="K37" s="43">
        <v>25.499</v>
      </c>
      <c r="L37" s="43">
        <f t="shared" si="2"/>
        <v>4909.867</v>
      </c>
    </row>
    <row r="38" spans="1:12" ht="12.75">
      <c r="A38" s="4" t="s">
        <v>13</v>
      </c>
      <c r="B38" s="43">
        <v>861.308</v>
      </c>
      <c r="C38" s="43">
        <v>1.672</v>
      </c>
      <c r="D38" s="43">
        <v>959.172</v>
      </c>
      <c r="E38" s="43">
        <v>68.065</v>
      </c>
      <c r="F38" s="43">
        <v>5.928</v>
      </c>
      <c r="G38" s="43">
        <v>2.198</v>
      </c>
      <c r="H38" s="43">
        <v>63.696</v>
      </c>
      <c r="I38" s="43">
        <v>155.835</v>
      </c>
      <c r="J38" s="43">
        <v>6.853</v>
      </c>
      <c r="K38" s="43"/>
      <c r="L38" s="43">
        <f t="shared" si="2"/>
        <v>2124.7270000000003</v>
      </c>
    </row>
    <row r="39" spans="1:13" ht="12.75">
      <c r="A39" s="4" t="s">
        <v>14</v>
      </c>
      <c r="B39" s="43">
        <v>839.119</v>
      </c>
      <c r="C39" s="43">
        <v>189.091</v>
      </c>
      <c r="D39" s="43">
        <v>3274.945</v>
      </c>
      <c r="E39" s="43">
        <v>613.691</v>
      </c>
      <c r="F39" s="43">
        <v>2735.445</v>
      </c>
      <c r="G39" s="43">
        <v>323.699</v>
      </c>
      <c r="H39" s="43">
        <v>1650.751</v>
      </c>
      <c r="I39" s="43">
        <v>54.797</v>
      </c>
      <c r="J39" s="43">
        <v>453.914</v>
      </c>
      <c r="K39" s="43">
        <v>69.527</v>
      </c>
      <c r="L39" s="43">
        <f t="shared" si="2"/>
        <v>10204.979000000001</v>
      </c>
      <c r="M39" s="9"/>
    </row>
    <row r="40" spans="1:13" s="15" customFormat="1" ht="15" customHeight="1">
      <c r="A40" s="20" t="s">
        <v>39</v>
      </c>
      <c r="B40" s="44">
        <f>SUM(B28:B39)</f>
        <v>15179.087000000001</v>
      </c>
      <c r="C40" s="44">
        <f aca="true" t="shared" si="3" ref="C40:K40">SUM(C28:C39)</f>
        <v>2125.3669999999997</v>
      </c>
      <c r="D40" s="44">
        <f t="shared" si="3"/>
        <v>26168.909</v>
      </c>
      <c r="E40" s="44">
        <f t="shared" si="3"/>
        <v>7382.191999999998</v>
      </c>
      <c r="F40" s="44">
        <f t="shared" si="3"/>
        <v>4972.889999999999</v>
      </c>
      <c r="G40" s="44">
        <f t="shared" si="3"/>
        <v>2514.274</v>
      </c>
      <c r="H40" s="44">
        <f t="shared" si="3"/>
        <v>7965.753000000001</v>
      </c>
      <c r="I40" s="44">
        <f>SUM(I28:I39)</f>
        <v>1213.89</v>
      </c>
      <c r="J40" s="44">
        <f t="shared" si="3"/>
        <v>3540.706</v>
      </c>
      <c r="K40" s="44">
        <f t="shared" si="3"/>
        <v>1249.14</v>
      </c>
      <c r="L40" s="44">
        <f t="shared" si="2"/>
        <v>72312.208</v>
      </c>
      <c r="M40" s="25"/>
    </row>
    <row r="41" ht="9" customHeight="1"/>
    <row r="42" spans="1:12" ht="15">
      <c r="A42" s="7"/>
      <c r="B42" s="7" t="str">
        <f>+CONCATENATE("Crecimiento ",RIGHT(A4,4),"/",RIGHT(B26,4))</f>
        <v>Crecimiento 2008/2007</v>
      </c>
      <c r="C42" s="7"/>
      <c r="D42" s="12"/>
      <c r="E42" s="12"/>
      <c r="F42" s="12"/>
      <c r="G42" s="12"/>
      <c r="H42" s="12"/>
      <c r="I42" s="12"/>
      <c r="J42" s="12"/>
      <c r="K42" s="12"/>
      <c r="L42" s="12"/>
    </row>
    <row r="43" spans="1:11" ht="9" customHeight="1">
      <c r="A43" s="5"/>
      <c r="D43" s="12"/>
      <c r="E43" s="12"/>
      <c r="F43" s="12"/>
      <c r="G43" s="12"/>
      <c r="H43" s="12"/>
      <c r="I43" s="12"/>
      <c r="J43" s="12"/>
      <c r="K43" s="12"/>
    </row>
    <row r="44" spans="1:13" ht="12.75">
      <c r="A44" s="4" t="s">
        <v>3</v>
      </c>
      <c r="B44" s="23"/>
      <c r="C44" s="23">
        <f aca="true" t="shared" si="4" ref="C44:L44">+(C12/C28-1)*100</f>
        <v>11.560364130019574</v>
      </c>
      <c r="D44" s="23">
        <f t="shared" si="4"/>
        <v>33.21581185017042</v>
      </c>
      <c r="E44" s="23">
        <f t="shared" si="4"/>
        <v>34.44917529663884</v>
      </c>
      <c r="F44" s="23">
        <f>+(F12/F28-1)*100</f>
        <v>139.8337112622827</v>
      </c>
      <c r="G44" s="23">
        <f t="shared" si="4"/>
        <v>30.682805465603046</v>
      </c>
      <c r="H44" s="23">
        <f>(H12/H28-1)*100</f>
        <v>25.034792563709708</v>
      </c>
      <c r="I44" s="23">
        <f>(I12/I28-1)*100</f>
        <v>49.01571247968215</v>
      </c>
      <c r="J44" s="23">
        <f>(J12/J28-1)*100</f>
        <v>28.678614097968925</v>
      </c>
      <c r="K44" s="23">
        <f aca="true" t="shared" si="5" ref="K44:K53">+(K12/K28-1)*100</f>
        <v>23.587231980918766</v>
      </c>
      <c r="L44" s="23">
        <f t="shared" si="4"/>
        <v>32.74255930247607</v>
      </c>
      <c r="M44" s="42"/>
    </row>
    <row r="45" spans="1:13" ht="12.75">
      <c r="A45" s="4" t="s">
        <v>4</v>
      </c>
      <c r="B45" s="23">
        <f aca="true" t="shared" si="6" ref="B45:B56">+(B13/B29-1)*100</f>
        <v>29.581990582947128</v>
      </c>
      <c r="C45" s="23"/>
      <c r="D45" s="23">
        <f>+(D13/D29-1)*100</f>
        <v>34.780038091299595</v>
      </c>
      <c r="E45" s="23">
        <f>+(E13/E29-1)*100</f>
        <v>42.22937503453612</v>
      </c>
      <c r="F45" s="23">
        <f>+(F13/F29-1)*100</f>
        <v>66.64881445055748</v>
      </c>
      <c r="G45" s="23">
        <f>+(G13/G29-1)*100</f>
        <v>102.50492867911403</v>
      </c>
      <c r="H45" s="23">
        <f aca="true" t="shared" si="7" ref="H45:H55">(H13/H29-1)*100</f>
        <v>163.9693538048289</v>
      </c>
      <c r="I45" s="23">
        <f aca="true" t="shared" si="8" ref="I45:J47">(I13/I29-1)*100</f>
        <v>-12.415663030455892</v>
      </c>
      <c r="J45" s="23">
        <f t="shared" si="8"/>
        <v>66.75695002562954</v>
      </c>
      <c r="K45" s="23">
        <f t="shared" si="5"/>
        <v>90.44117647058825</v>
      </c>
      <c r="L45" s="23">
        <f aca="true" t="shared" si="9" ref="L45:L55">+(L13/L29-1)*100</f>
        <v>41.70440212631112</v>
      </c>
      <c r="M45" s="42"/>
    </row>
    <row r="46" spans="1:13" ht="12.75">
      <c r="A46" s="4" t="s">
        <v>5</v>
      </c>
      <c r="B46" s="23">
        <f t="shared" si="6"/>
        <v>40.065726379840626</v>
      </c>
      <c r="C46" s="23">
        <f aca="true" t="shared" si="10" ref="C46:C56">+(C14/C30-1)*100</f>
        <v>83.1947919054596</v>
      </c>
      <c r="D46" s="23"/>
      <c r="E46" s="23">
        <f>+(E14/E30-1)*100</f>
        <v>30.142407769350022</v>
      </c>
      <c r="F46" s="23">
        <f>+(F14/F30-1)*100</f>
        <v>130.73858831924844</v>
      </c>
      <c r="G46" s="23">
        <f>+(G14/G30-1)*100</f>
        <v>8.246984107690892</v>
      </c>
      <c r="H46" s="23">
        <f t="shared" si="7"/>
        <v>73.8002724967792</v>
      </c>
      <c r="I46" s="23">
        <f t="shared" si="8"/>
        <v>43.47098460047856</v>
      </c>
      <c r="J46" s="23">
        <f t="shared" si="8"/>
        <v>5.625943674916312</v>
      </c>
      <c r="K46" s="23">
        <f t="shared" si="5"/>
        <v>49.39879943459611</v>
      </c>
      <c r="L46" s="23">
        <f t="shared" si="9"/>
        <v>45.39300251128535</v>
      </c>
      <c r="M46" s="42"/>
    </row>
    <row r="47" spans="1:12" ht="12.75">
      <c r="A47" s="4" t="s">
        <v>6</v>
      </c>
      <c r="B47" s="23">
        <f t="shared" si="6"/>
        <v>25.036577059877054</v>
      </c>
      <c r="C47" s="23">
        <f t="shared" si="10"/>
        <v>60.31555115324749</v>
      </c>
      <c r="D47" s="23">
        <f aca="true" t="shared" si="11" ref="D47:D56">+(D15/D31-1)*100</f>
        <v>13.365847013668986</v>
      </c>
      <c r="E47" s="23"/>
      <c r="F47" s="23">
        <f>+(F15/F31-1)*100</f>
        <v>150.27867703500982</v>
      </c>
      <c r="G47" s="23">
        <f>+(G15/G31-1)*100</f>
        <v>191.3282387771242</v>
      </c>
      <c r="H47" s="23">
        <f t="shared" si="7"/>
        <v>52.77873003182572</v>
      </c>
      <c r="I47" s="23">
        <f t="shared" si="8"/>
        <v>74.98023113252034</v>
      </c>
      <c r="J47" s="23">
        <f t="shared" si="8"/>
        <v>24.54855852905633</v>
      </c>
      <c r="K47" s="23">
        <f t="shared" si="5"/>
        <v>37.60201348135412</v>
      </c>
      <c r="L47" s="23">
        <f t="shared" si="9"/>
        <v>36.04127895895692</v>
      </c>
    </row>
    <row r="48" spans="1:12" ht="12.75">
      <c r="A48" s="18" t="s">
        <v>7</v>
      </c>
      <c r="B48" s="23">
        <f t="shared" si="6"/>
        <v>21.37432841413178</v>
      </c>
      <c r="C48" s="23">
        <f t="shared" si="10"/>
        <v>22.252258138281377</v>
      </c>
      <c r="D48" s="23">
        <f t="shared" si="11"/>
        <v>2.3613501421086758</v>
      </c>
      <c r="E48" s="23">
        <f aca="true" t="shared" si="12" ref="E48:E56">+(E16/E32-1)*100</f>
        <v>13.498225789857354</v>
      </c>
      <c r="F48" s="23"/>
      <c r="G48" s="23">
        <f>+(G16/G32-1)*100</f>
        <v>5.30614129816982</v>
      </c>
      <c r="H48" s="23">
        <f t="shared" si="7"/>
        <v>7.549447135848308</v>
      </c>
      <c r="I48" s="23">
        <f>(I16/I32-1)*100</f>
        <v>242.0457678522195</v>
      </c>
      <c r="J48" s="23">
        <f aca="true" t="shared" si="13" ref="J48:J55">(J16/J32-1)*100</f>
        <v>22.801262372427033</v>
      </c>
      <c r="K48" s="23">
        <f t="shared" si="5"/>
        <v>-31.017689608250375</v>
      </c>
      <c r="L48" s="23">
        <f t="shared" si="9"/>
        <v>8.827307716146615</v>
      </c>
    </row>
    <row r="49" spans="1:12" ht="12.75">
      <c r="A49" s="4" t="s">
        <v>9</v>
      </c>
      <c r="B49" s="23">
        <f t="shared" si="6"/>
        <v>-22.766679231059182</v>
      </c>
      <c r="C49" s="23">
        <f t="shared" si="10"/>
        <v>180.55555555555554</v>
      </c>
      <c r="D49" s="23">
        <f t="shared" si="11"/>
        <v>74.25613482899338</v>
      </c>
      <c r="E49" s="23">
        <f t="shared" si="12"/>
        <v>33.80073602492817</v>
      </c>
      <c r="F49" s="23">
        <f aca="true" t="shared" si="14" ref="F49:F56">+(F17/F33-1)*100</f>
        <v>25.646946704787045</v>
      </c>
      <c r="G49" s="23">
        <f>+(G17/G33-1)*100</f>
        <v>14.234449760765555</v>
      </c>
      <c r="H49" s="23">
        <f t="shared" si="7"/>
        <v>70.23226644905853</v>
      </c>
      <c r="I49" s="23">
        <f>(I17/I33-1)*100</f>
        <v>3.0927835051546504</v>
      </c>
      <c r="J49" s="23">
        <f t="shared" si="13"/>
        <v>36.645161290322584</v>
      </c>
      <c r="K49" s="23">
        <f t="shared" si="5"/>
        <v>8.17243056151491</v>
      </c>
      <c r="L49" s="23">
        <f t="shared" si="9"/>
        <v>48.45124920160331</v>
      </c>
    </row>
    <row r="50" spans="1:12" ht="12.75">
      <c r="A50" s="4" t="s">
        <v>20</v>
      </c>
      <c r="B50" s="23">
        <f t="shared" si="6"/>
        <v>44.11246000339306</v>
      </c>
      <c r="C50" s="23">
        <f t="shared" si="10"/>
        <v>-33.818092186344586</v>
      </c>
      <c r="D50" s="23">
        <f t="shared" si="11"/>
        <v>36.85573385448815</v>
      </c>
      <c r="E50" s="23">
        <f t="shared" si="12"/>
        <v>15.179735958404873</v>
      </c>
      <c r="F50" s="23">
        <f t="shared" si="14"/>
        <v>18.071391021306106</v>
      </c>
      <c r="G50" s="23"/>
      <c r="H50" s="23">
        <f t="shared" si="7"/>
        <v>37.80926551170643</v>
      </c>
      <c r="I50" s="23">
        <f>(I18/I34-1)*100</f>
        <v>107.2241631917052</v>
      </c>
      <c r="J50" s="23">
        <f t="shared" si="13"/>
        <v>31.955665971426317</v>
      </c>
      <c r="K50" s="23">
        <f t="shared" si="5"/>
        <v>108.62301721228485</v>
      </c>
      <c r="L50" s="23">
        <f t="shared" si="9"/>
        <v>28.106155322478532</v>
      </c>
    </row>
    <row r="51" spans="1:12" ht="12.75">
      <c r="A51" s="4" t="s">
        <v>10</v>
      </c>
      <c r="B51" s="23">
        <f t="shared" si="6"/>
        <v>-9.888375579906628</v>
      </c>
      <c r="C51" s="23">
        <f t="shared" si="10"/>
        <v>29.479307074035255</v>
      </c>
      <c r="D51" s="23">
        <f t="shared" si="11"/>
        <v>5.687765158630431</v>
      </c>
      <c r="E51" s="23">
        <f t="shared" si="12"/>
        <v>-2.3774923398019343</v>
      </c>
      <c r="F51" s="23">
        <f t="shared" si="14"/>
        <v>29.762868674893905</v>
      </c>
      <c r="G51" s="23">
        <f aca="true" t="shared" si="15" ref="G51:G56">+(G19/G35-1)*100</f>
        <v>6.306454037360432</v>
      </c>
      <c r="H51" s="23"/>
      <c r="I51" s="23">
        <f>(I19/I35-1)*100</f>
        <v>-1.533942558746737</v>
      </c>
      <c r="J51" s="23">
        <f t="shared" si="13"/>
        <v>22.28886802215282</v>
      </c>
      <c r="K51" s="23">
        <f t="shared" si="5"/>
        <v>-9.292087547923277</v>
      </c>
      <c r="L51" s="23">
        <f t="shared" si="9"/>
        <v>2.5689716401099183</v>
      </c>
    </row>
    <row r="52" spans="1:12" ht="12.75">
      <c r="A52" s="4" t="s">
        <v>11</v>
      </c>
      <c r="B52" s="23">
        <f t="shared" si="6"/>
        <v>53.42706993385817</v>
      </c>
      <c r="C52" s="23">
        <f t="shared" si="10"/>
        <v>100.85685938486515</v>
      </c>
      <c r="D52" s="23">
        <f t="shared" si="11"/>
        <v>64.85391855509648</v>
      </c>
      <c r="E52" s="23">
        <f t="shared" si="12"/>
        <v>52.74541725690849</v>
      </c>
      <c r="F52" s="23">
        <f t="shared" si="14"/>
        <v>80.94117647058825</v>
      </c>
      <c r="G52" s="23">
        <f t="shared" si="15"/>
        <v>63.743455497382186</v>
      </c>
      <c r="H52" s="23">
        <f t="shared" si="7"/>
        <v>246.0127522054328</v>
      </c>
      <c r="I52" s="23"/>
      <c r="J52" s="23">
        <f t="shared" si="13"/>
        <v>77.81299524564184</v>
      </c>
      <c r="K52" s="23">
        <f t="shared" si="5"/>
        <v>48.907485713274724</v>
      </c>
      <c r="L52" s="23">
        <f t="shared" si="9"/>
        <v>63.429928308021566</v>
      </c>
    </row>
    <row r="53" spans="1:12" ht="12.75">
      <c r="A53" s="4" t="s">
        <v>12</v>
      </c>
      <c r="B53" s="23">
        <f t="shared" si="6"/>
        <v>52.383686877872115</v>
      </c>
      <c r="C53" s="23">
        <f t="shared" si="10"/>
        <v>28.028096524780377</v>
      </c>
      <c r="D53" s="23">
        <f t="shared" si="11"/>
        <v>43.069622951919094</v>
      </c>
      <c r="E53" s="23">
        <f t="shared" si="12"/>
        <v>53.60854733609053</v>
      </c>
      <c r="F53" s="23">
        <f t="shared" si="14"/>
        <v>12.290773956239832</v>
      </c>
      <c r="G53" s="23">
        <f t="shared" si="15"/>
        <v>51.98512868759484</v>
      </c>
      <c r="H53" s="23">
        <f t="shared" si="7"/>
        <v>88.21568662464361</v>
      </c>
      <c r="I53" s="23">
        <f>(I21/I37-1)*100</f>
        <v>21.407857127954767</v>
      </c>
      <c r="J53" s="23"/>
      <c r="K53" s="23">
        <f t="shared" si="5"/>
        <v>119.93019334091532</v>
      </c>
      <c r="L53" s="23">
        <f t="shared" si="9"/>
        <v>48.7603432027792</v>
      </c>
    </row>
    <row r="54" spans="1:12" ht="12.75">
      <c r="A54" s="4" t="s">
        <v>13</v>
      </c>
      <c r="B54" s="23">
        <f t="shared" si="6"/>
        <v>61.28609045776889</v>
      </c>
      <c r="C54" s="23">
        <f t="shared" si="10"/>
        <v>-1.734449760765544</v>
      </c>
      <c r="D54" s="23">
        <f t="shared" si="11"/>
        <v>32.82112071661807</v>
      </c>
      <c r="E54" s="23">
        <f t="shared" si="12"/>
        <v>26.54815250128555</v>
      </c>
      <c r="F54" s="23">
        <f t="shared" si="14"/>
        <v>97.4527665317139</v>
      </c>
      <c r="G54" s="23">
        <f t="shared" si="15"/>
        <v>60.32757051865332</v>
      </c>
      <c r="H54" s="23">
        <f t="shared" si="7"/>
        <v>110.21728208992715</v>
      </c>
      <c r="I54" s="23">
        <f>(I22/I38-1)*100</f>
        <v>310.48801617094995</v>
      </c>
      <c r="J54" s="23">
        <f t="shared" si="13"/>
        <v>120.12257405515837</v>
      </c>
      <c r="K54" s="23"/>
      <c r="L54" s="23">
        <f t="shared" si="9"/>
        <v>67.30756468948718</v>
      </c>
    </row>
    <row r="55" spans="1:12" ht="12.75">
      <c r="A55" s="4" t="s">
        <v>14</v>
      </c>
      <c r="B55" s="23">
        <f t="shared" si="6"/>
        <v>19.730455394288526</v>
      </c>
      <c r="C55" s="23">
        <f t="shared" si="10"/>
        <v>-6.038891327456097</v>
      </c>
      <c r="D55" s="23">
        <f t="shared" si="11"/>
        <v>12.399597550493201</v>
      </c>
      <c r="E55" s="23">
        <f t="shared" si="12"/>
        <v>50.23782326936519</v>
      </c>
      <c r="F55" s="23">
        <f t="shared" si="14"/>
        <v>33.07308317293896</v>
      </c>
      <c r="G55" s="23">
        <f t="shared" si="15"/>
        <v>52.78082416071721</v>
      </c>
      <c r="H55" s="23">
        <f t="shared" si="7"/>
        <v>2.6998014842941176</v>
      </c>
      <c r="I55" s="23">
        <f>(I23/I39-1)*100</f>
        <v>43.139222950161525</v>
      </c>
      <c r="J55" s="23">
        <f t="shared" si="13"/>
        <v>58.54743409544538</v>
      </c>
      <c r="K55" s="23">
        <f>+(K23/K39-1)*100</f>
        <v>127.57633725027686</v>
      </c>
      <c r="L55" s="23">
        <f t="shared" si="9"/>
        <v>23.191973251488296</v>
      </c>
    </row>
    <row r="56" spans="1:12" s="15" customFormat="1" ht="15" customHeight="1">
      <c r="A56" s="20" t="s">
        <v>39</v>
      </c>
      <c r="B56" s="24">
        <f t="shared" si="6"/>
        <v>33.941850389288874</v>
      </c>
      <c r="C56" s="24">
        <f t="shared" si="10"/>
        <v>54.32609991592044</v>
      </c>
      <c r="D56" s="24">
        <f t="shared" si="11"/>
        <v>25.23282495269481</v>
      </c>
      <c r="E56" s="24">
        <f t="shared" si="12"/>
        <v>25.269445714768747</v>
      </c>
      <c r="F56" s="24">
        <f t="shared" si="14"/>
        <v>38.99151197794444</v>
      </c>
      <c r="G56" s="24">
        <f t="shared" si="15"/>
        <v>63.69202401965737</v>
      </c>
      <c r="H56" s="24">
        <f>(H24/H40-1)*100</f>
        <v>34.78631586994976</v>
      </c>
      <c r="I56" s="24">
        <f>(I24/I40-1)*100</f>
        <v>81.75444233002993</v>
      </c>
      <c r="J56" s="24">
        <f>(J24/J40-1)*100</f>
        <v>27.58269113560965</v>
      </c>
      <c r="K56" s="24">
        <f>+(K24/K40-1)*100</f>
        <v>39.40398994508223</v>
      </c>
      <c r="L56" s="24">
        <f>+(L24/L40-1)*100</f>
        <v>32.56423452040072</v>
      </c>
    </row>
    <row r="57" spans="1:12" ht="10.5" customHeight="1" thickBot="1">
      <c r="A57" s="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2.25" customHeight="1">
      <c r="A58" s="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31" customFormat="1" ht="12">
      <c r="A59" s="31" t="s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s="31" customFormat="1" ht="12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60" sqref="C60"/>
    </sheetView>
  </sheetViews>
  <sheetFormatPr defaultColWidth="11.421875" defaultRowHeight="12.75"/>
  <cols>
    <col min="1" max="1" width="10.57421875" style="0" customWidth="1"/>
    <col min="2" max="11" width="8.8515625" style="0" customWidth="1"/>
    <col min="12" max="12" width="9.140625" style="0" customWidth="1"/>
    <col min="15" max="15" width="11.57421875" style="0" bestFit="1" customWidth="1"/>
  </cols>
  <sheetData>
    <row r="1" ht="15">
      <c r="A1" s="1" t="s">
        <v>0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23</v>
      </c>
    </row>
    <row r="4" ht="12.75">
      <c r="A4" s="3" t="str">
        <f>+Exp!A4</f>
        <v>Enero-setiembre 2007-2008</v>
      </c>
    </row>
    <row r="5" ht="12.75">
      <c r="A5" s="3" t="s">
        <v>46</v>
      </c>
    </row>
    <row r="6" spans="1:12" ht="7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/>
      <c r="B7" s="14" t="s">
        <v>32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 customHeight="1" thickBot="1">
      <c r="A8" s="13" t="s">
        <v>1</v>
      </c>
      <c r="B8" s="14" t="s">
        <v>40</v>
      </c>
      <c r="C8" s="14" t="s">
        <v>41</v>
      </c>
      <c r="D8" s="14" t="s">
        <v>42</v>
      </c>
      <c r="E8" s="17" t="s">
        <v>43</v>
      </c>
      <c r="F8" s="14" t="s">
        <v>50</v>
      </c>
      <c r="G8" s="14" t="s">
        <v>44</v>
      </c>
      <c r="H8" s="14" t="s">
        <v>45</v>
      </c>
      <c r="I8" s="14" t="s">
        <v>51</v>
      </c>
      <c r="J8" s="14" t="s">
        <v>47</v>
      </c>
      <c r="K8" s="14" t="s">
        <v>48</v>
      </c>
      <c r="L8" s="14" t="s">
        <v>22</v>
      </c>
    </row>
    <row r="9" ht="9" customHeight="1">
      <c r="A9" s="8"/>
    </row>
    <row r="10" spans="1:12" ht="15">
      <c r="A10" s="7"/>
      <c r="B10" s="7" t="str">
        <f>+Exp!B10</f>
        <v>Enero-setiembre 2008</v>
      </c>
      <c r="C10" s="7"/>
      <c r="D10" s="12"/>
      <c r="E10" s="12"/>
      <c r="F10" s="12"/>
      <c r="G10" s="12"/>
      <c r="H10" s="12"/>
      <c r="I10" s="12"/>
      <c r="J10" s="12"/>
      <c r="K10" s="12"/>
      <c r="L10" s="12"/>
    </row>
    <row r="11" ht="9" customHeight="1">
      <c r="A11" s="5"/>
    </row>
    <row r="12" spans="1:15" s="18" customFormat="1" ht="12.75">
      <c r="A12" s="4" t="s">
        <v>3</v>
      </c>
      <c r="B12" s="43"/>
      <c r="C12" s="43">
        <v>506.655</v>
      </c>
      <c r="D12" s="43">
        <v>9936.141</v>
      </c>
      <c r="E12" s="43">
        <v>3811.734</v>
      </c>
      <c r="F12" s="43">
        <v>634.744</v>
      </c>
      <c r="G12" s="43">
        <v>448.253</v>
      </c>
      <c r="H12" s="43">
        <v>1029.587</v>
      </c>
      <c r="I12" s="43">
        <v>857.037</v>
      </c>
      <c r="J12" s="43">
        <v>1204.431</v>
      </c>
      <c r="K12" s="43">
        <v>1766.958</v>
      </c>
      <c r="L12" s="43">
        <f>SUM(B12:K12)</f>
        <v>20195.54</v>
      </c>
      <c r="N12" s="42"/>
      <c r="O12" s="42"/>
    </row>
    <row r="13" spans="1:12" s="18" customFormat="1" ht="12.75">
      <c r="A13" s="4" t="s">
        <v>4</v>
      </c>
      <c r="B13" s="43">
        <v>108.387</v>
      </c>
      <c r="C13" s="43"/>
      <c r="D13" s="43">
        <v>2041.282</v>
      </c>
      <c r="E13" s="43">
        <v>60.16</v>
      </c>
      <c r="F13" s="43">
        <v>182.391</v>
      </c>
      <c r="G13" s="43">
        <v>9.282</v>
      </c>
      <c r="H13" s="43">
        <v>36.538</v>
      </c>
      <c r="I13" s="43">
        <v>36.537</v>
      </c>
      <c r="J13" s="43">
        <v>187.504</v>
      </c>
      <c r="K13" s="43">
        <v>1.648</v>
      </c>
      <c r="L13" s="43">
        <f aca="true" t="shared" si="0" ref="L13:L24">SUM(B13:K13)</f>
        <v>2663.729</v>
      </c>
    </row>
    <row r="14" spans="1:12" s="18" customFormat="1" ht="12.75">
      <c r="A14" s="4" t="s">
        <v>5</v>
      </c>
      <c r="B14" s="43">
        <v>13968.491</v>
      </c>
      <c r="C14" s="43">
        <v>659.076</v>
      </c>
      <c r="D14" s="43"/>
      <c r="E14" s="43">
        <v>4053.859</v>
      </c>
      <c r="F14" s="43">
        <v>1756.272</v>
      </c>
      <c r="G14" s="43">
        <v>594.834</v>
      </c>
      <c r="H14" s="43">
        <v>3920.214</v>
      </c>
      <c r="I14" s="43">
        <v>1679.493</v>
      </c>
      <c r="J14" s="43">
        <v>1768.908</v>
      </c>
      <c r="K14" s="43">
        <v>1238.128</v>
      </c>
      <c r="L14" s="43">
        <f t="shared" si="0"/>
        <v>29639.274999999998</v>
      </c>
    </row>
    <row r="15" spans="1:12" s="18" customFormat="1" ht="12.75">
      <c r="A15" s="4" t="s">
        <v>6</v>
      </c>
      <c r="B15" s="43">
        <v>739.325</v>
      </c>
      <c r="C15" s="43">
        <v>256.597</v>
      </c>
      <c r="D15" s="43">
        <v>3266.068</v>
      </c>
      <c r="E15" s="43"/>
      <c r="F15" s="43">
        <v>530.081</v>
      </c>
      <c r="G15" s="43">
        <v>441.835</v>
      </c>
      <c r="H15" s="43">
        <v>2056.707</v>
      </c>
      <c r="I15" s="43">
        <v>76.424</v>
      </c>
      <c r="J15" s="43">
        <v>912.66</v>
      </c>
      <c r="K15" s="43">
        <v>75.029</v>
      </c>
      <c r="L15" s="43">
        <f t="shared" si="0"/>
        <v>8354.726</v>
      </c>
    </row>
    <row r="16" spans="1:12" s="18" customFormat="1" ht="12.75">
      <c r="A16" s="18" t="s">
        <v>7</v>
      </c>
      <c r="B16" s="43">
        <v>127.361</v>
      </c>
      <c r="C16" s="43">
        <v>78.273</v>
      </c>
      <c r="D16" s="43">
        <v>626.091</v>
      </c>
      <c r="E16" s="43">
        <v>1614.203</v>
      </c>
      <c r="F16" s="43"/>
      <c r="G16" s="43">
        <v>1290.674</v>
      </c>
      <c r="H16" s="43">
        <v>854.414</v>
      </c>
      <c r="I16" s="43">
        <v>4.747</v>
      </c>
      <c r="J16" s="43">
        <v>992.878</v>
      </c>
      <c r="K16" s="43">
        <v>3.673</v>
      </c>
      <c r="L16" s="43">
        <f t="shared" si="0"/>
        <v>5592.313999999999</v>
      </c>
    </row>
    <row r="17" spans="1:12" s="18" customFormat="1" ht="12.75">
      <c r="A17" s="4" t="s">
        <v>9</v>
      </c>
      <c r="B17" s="43">
        <v>1.853</v>
      </c>
      <c r="C17" s="43">
        <v>5.361</v>
      </c>
      <c r="D17" s="43">
        <v>23.812</v>
      </c>
      <c r="E17" s="43">
        <v>3.279</v>
      </c>
      <c r="F17" s="43">
        <v>15.8</v>
      </c>
      <c r="G17" s="43">
        <v>0.575</v>
      </c>
      <c r="H17" s="43">
        <v>12.212</v>
      </c>
      <c r="I17" s="43">
        <v>0.675</v>
      </c>
      <c r="J17" s="43">
        <v>0.514</v>
      </c>
      <c r="K17" s="43">
        <v>0.177</v>
      </c>
      <c r="L17" s="43">
        <f t="shared" si="0"/>
        <v>64.25800000000001</v>
      </c>
    </row>
    <row r="18" spans="1:12" s="18" customFormat="1" ht="12.75">
      <c r="A18" s="4" t="s">
        <v>20</v>
      </c>
      <c r="B18" s="43">
        <v>100.573</v>
      </c>
      <c r="C18" s="43">
        <v>14.208</v>
      </c>
      <c r="D18" s="43">
        <v>32.164</v>
      </c>
      <c r="E18" s="43">
        <v>1364.972</v>
      </c>
      <c r="F18" s="43">
        <v>612.253</v>
      </c>
      <c r="G18" s="43"/>
      <c r="H18" s="43">
        <v>131.538</v>
      </c>
      <c r="I18" s="43">
        <v>1.858</v>
      </c>
      <c r="J18" s="43">
        <v>1523.882</v>
      </c>
      <c r="K18" s="43">
        <v>5.493</v>
      </c>
      <c r="L18" s="43">
        <f t="shared" si="0"/>
        <v>3786.9410000000003</v>
      </c>
    </row>
    <row r="19" spans="1:12" s="18" customFormat="1" ht="12.75">
      <c r="A19" s="4" t="s">
        <v>10</v>
      </c>
      <c r="B19" s="43">
        <v>1198.369</v>
      </c>
      <c r="C19" s="43">
        <v>81.402</v>
      </c>
      <c r="D19" s="43">
        <v>2285.924</v>
      </c>
      <c r="E19" s="43">
        <v>1358.352</v>
      </c>
      <c r="F19" s="43">
        <v>2309.384</v>
      </c>
      <c r="G19" s="43">
        <v>454.229</v>
      </c>
      <c r="H19" s="43"/>
      <c r="I19" s="43">
        <v>43.204</v>
      </c>
      <c r="J19" s="43">
        <v>883.488</v>
      </c>
      <c r="K19" s="43">
        <v>86.352</v>
      </c>
      <c r="L19" s="43">
        <f t="shared" si="0"/>
        <v>8700.704</v>
      </c>
    </row>
    <row r="20" spans="1:12" s="18" customFormat="1" ht="12.75">
      <c r="A20" s="4" t="s">
        <v>11</v>
      </c>
      <c r="B20" s="43">
        <v>1497.298</v>
      </c>
      <c r="C20" s="43">
        <v>35.255</v>
      </c>
      <c r="D20" s="43">
        <v>487.907</v>
      </c>
      <c r="E20" s="43">
        <v>296.728</v>
      </c>
      <c r="F20" s="43">
        <v>4.81</v>
      </c>
      <c r="G20" s="43">
        <v>1.907</v>
      </c>
      <c r="H20" s="43">
        <v>8.219</v>
      </c>
      <c r="I20" s="43"/>
      <c r="J20" s="43">
        <v>149.112</v>
      </c>
      <c r="K20" s="43">
        <v>40.94</v>
      </c>
      <c r="L20" s="43">
        <f t="shared" si="0"/>
        <v>2522.1760000000004</v>
      </c>
    </row>
    <row r="21" spans="1:12" s="18" customFormat="1" ht="12.75">
      <c r="A21" s="4" t="s">
        <v>12</v>
      </c>
      <c r="B21" s="43">
        <v>94.56</v>
      </c>
      <c r="C21" s="43">
        <v>268.955</v>
      </c>
      <c r="D21" s="43">
        <v>771.982</v>
      </c>
      <c r="E21" s="43">
        <v>1501.648</v>
      </c>
      <c r="F21" s="43">
        <v>550.536</v>
      </c>
      <c r="G21" s="43">
        <v>416.928</v>
      </c>
      <c r="H21" s="43">
        <v>350.563</v>
      </c>
      <c r="I21" s="43">
        <v>1.172</v>
      </c>
      <c r="J21" s="43"/>
      <c r="K21" s="43">
        <v>11.432</v>
      </c>
      <c r="L21" s="43">
        <f t="shared" si="0"/>
        <v>3967.7759999999994</v>
      </c>
    </row>
    <row r="22" spans="1:12" s="18" customFormat="1" ht="12.75">
      <c r="A22" s="4" t="s">
        <v>13</v>
      </c>
      <c r="B22" s="43">
        <v>418.28</v>
      </c>
      <c r="C22" s="43">
        <v>11.674</v>
      </c>
      <c r="D22" s="43">
        <v>749.963</v>
      </c>
      <c r="E22" s="43">
        <v>147.46</v>
      </c>
      <c r="F22" s="43">
        <v>29.668</v>
      </c>
      <c r="G22" s="43">
        <v>32.001</v>
      </c>
      <c r="H22" s="43">
        <v>242.633</v>
      </c>
      <c r="I22" s="43">
        <v>73.063</v>
      </c>
      <c r="J22" s="43">
        <v>66.148</v>
      </c>
      <c r="K22" s="43"/>
      <c r="L22" s="43">
        <f t="shared" si="0"/>
        <v>1770.8899999999999</v>
      </c>
    </row>
    <row r="23" spans="1:12" s="18" customFormat="1" ht="12.75">
      <c r="A23" s="4" t="s">
        <v>14</v>
      </c>
      <c r="B23" s="43">
        <v>20.763</v>
      </c>
      <c r="C23" s="43">
        <v>172.327</v>
      </c>
      <c r="D23" s="43">
        <v>451.506</v>
      </c>
      <c r="E23" s="43">
        <v>162.457</v>
      </c>
      <c r="F23" s="43">
        <v>980.361</v>
      </c>
      <c r="G23" s="43">
        <v>2062.084</v>
      </c>
      <c r="H23" s="43">
        <v>673.613</v>
      </c>
      <c r="I23" s="43">
        <v>290.538</v>
      </c>
      <c r="J23" s="43">
        <v>218.096</v>
      </c>
      <c r="K23" s="43">
        <v>513.573</v>
      </c>
      <c r="L23" s="43">
        <f t="shared" si="0"/>
        <v>5545.317999999999</v>
      </c>
    </row>
    <row r="24" spans="1:14" s="21" customFormat="1" ht="15" customHeight="1">
      <c r="A24" s="20" t="s">
        <v>39</v>
      </c>
      <c r="B24" s="44">
        <f aca="true" t="shared" si="1" ref="B24:K24">SUM(B12:B23)</f>
        <v>18275.260000000002</v>
      </c>
      <c r="C24" s="44">
        <f t="shared" si="1"/>
        <v>2089.7830000000004</v>
      </c>
      <c r="D24" s="44">
        <f t="shared" si="1"/>
        <v>20672.84</v>
      </c>
      <c r="E24" s="44">
        <f t="shared" si="1"/>
        <v>14374.851999999999</v>
      </c>
      <c r="F24" s="44">
        <f t="shared" si="1"/>
        <v>7606.300000000001</v>
      </c>
      <c r="G24" s="44">
        <f t="shared" si="1"/>
        <v>5752.601999999999</v>
      </c>
      <c r="H24" s="44">
        <f t="shared" si="1"/>
        <v>9316.238</v>
      </c>
      <c r="I24" s="44">
        <f t="shared" si="1"/>
        <v>3064.7480000000005</v>
      </c>
      <c r="J24" s="44">
        <f t="shared" si="1"/>
        <v>7907.621000000001</v>
      </c>
      <c r="K24" s="44">
        <f t="shared" si="1"/>
        <v>3743.4029999999993</v>
      </c>
      <c r="L24" s="44">
        <f t="shared" si="0"/>
        <v>92803.64700000001</v>
      </c>
      <c r="M24" s="49"/>
      <c r="N24" s="48"/>
    </row>
    <row r="25" ht="9" customHeight="1"/>
    <row r="26" spans="1:12" ht="15">
      <c r="A26" s="7"/>
      <c r="B26" s="7" t="str">
        <f>+Exp!B26</f>
        <v>Enero-setiembre 2007</v>
      </c>
      <c r="C26" s="7"/>
      <c r="D26" s="12"/>
      <c r="E26" s="12"/>
      <c r="F26" s="12"/>
      <c r="G26" s="12"/>
      <c r="H26" s="12"/>
      <c r="I26" s="12"/>
      <c r="J26" s="12"/>
      <c r="K26" s="12"/>
      <c r="L26" s="12"/>
    </row>
    <row r="27" spans="1:11" ht="9" customHeight="1">
      <c r="A27" s="5"/>
      <c r="D27" s="12"/>
      <c r="E27" s="12"/>
      <c r="F27" s="12"/>
      <c r="G27" s="12"/>
      <c r="H27" s="12"/>
      <c r="I27" s="12"/>
      <c r="J27" s="12"/>
      <c r="K27" s="12"/>
    </row>
    <row r="28" spans="1:15" s="18" customFormat="1" ht="12.75">
      <c r="A28" s="4" t="s">
        <v>3</v>
      </c>
      <c r="B28" s="43"/>
      <c r="C28" s="43">
        <v>404.959</v>
      </c>
      <c r="D28" s="43">
        <v>7384.296</v>
      </c>
      <c r="E28" s="43">
        <v>3069.529</v>
      </c>
      <c r="F28" s="43">
        <v>544.7</v>
      </c>
      <c r="G28" s="43">
        <v>310.263</v>
      </c>
      <c r="H28" s="43">
        <v>1167.86</v>
      </c>
      <c r="I28" s="43">
        <v>564.185</v>
      </c>
      <c r="J28" s="43">
        <v>844.356</v>
      </c>
      <c r="K28" s="43">
        <v>906.252</v>
      </c>
      <c r="L28" s="43">
        <f>SUM(B28:K28)</f>
        <v>15196.400000000001</v>
      </c>
      <c r="N28" s="42"/>
      <c r="O28" s="42"/>
    </row>
    <row r="29" spans="1:15" s="18" customFormat="1" ht="12.75">
      <c r="A29" s="4" t="s">
        <v>4</v>
      </c>
      <c r="B29" s="43">
        <v>167.158</v>
      </c>
      <c r="C29" s="43"/>
      <c r="D29" s="43">
        <v>1083.258</v>
      </c>
      <c r="E29" s="43">
        <v>38.633</v>
      </c>
      <c r="F29" s="43">
        <v>93.986</v>
      </c>
      <c r="G29" s="43">
        <v>4.5</v>
      </c>
      <c r="H29" s="43">
        <v>40.096</v>
      </c>
      <c r="I29" s="43">
        <v>19.62</v>
      </c>
      <c r="J29" s="43">
        <v>102.335</v>
      </c>
      <c r="K29" s="43">
        <v>1.792</v>
      </c>
      <c r="L29" s="43">
        <f aca="true" t="shared" si="2" ref="L29:L40">SUM(B29:K29)</f>
        <v>1551.378</v>
      </c>
      <c r="M29" s="9"/>
      <c r="N29" s="9"/>
      <c r="O29" s="19"/>
    </row>
    <row r="30" spans="1:14" s="18" customFormat="1" ht="12.75">
      <c r="A30" s="4" t="s">
        <v>5</v>
      </c>
      <c r="B30" s="43">
        <v>10542.678</v>
      </c>
      <c r="C30" s="43">
        <v>524.245</v>
      </c>
      <c r="D30" s="43"/>
      <c r="E30" s="43">
        <v>3286.356</v>
      </c>
      <c r="F30" s="43">
        <v>1773.418</v>
      </c>
      <c r="G30" s="43">
        <v>527.299</v>
      </c>
      <c r="H30" s="43">
        <v>4147.966</v>
      </c>
      <c r="I30" s="43">
        <v>1076.289</v>
      </c>
      <c r="J30" s="43">
        <v>1435.684</v>
      </c>
      <c r="K30" s="43">
        <v>972.02</v>
      </c>
      <c r="L30" s="43">
        <f t="shared" si="2"/>
        <v>24285.955</v>
      </c>
      <c r="M30"/>
      <c r="N30"/>
    </row>
    <row r="31" spans="1:14" s="18" customFormat="1" ht="12.75">
      <c r="A31" s="4" t="s">
        <v>6</v>
      </c>
      <c r="B31" s="43">
        <v>503.681</v>
      </c>
      <c r="C31" s="43">
        <v>140.08</v>
      </c>
      <c r="D31" s="43">
        <v>2642.547</v>
      </c>
      <c r="E31" s="43"/>
      <c r="F31" s="43">
        <v>487.858</v>
      </c>
      <c r="G31" s="43">
        <v>391.59</v>
      </c>
      <c r="H31" s="43">
        <v>1886.696</v>
      </c>
      <c r="I31" s="43">
        <v>48.534</v>
      </c>
      <c r="J31" s="43">
        <v>629.131</v>
      </c>
      <c r="K31" s="43">
        <v>52.667</v>
      </c>
      <c r="L31" s="43">
        <f t="shared" si="2"/>
        <v>6782.784000000001</v>
      </c>
      <c r="M31"/>
      <c r="N31"/>
    </row>
    <row r="32" spans="1:14" s="18" customFormat="1" ht="12.75">
      <c r="A32" s="18" t="s">
        <v>7</v>
      </c>
      <c r="B32" s="43">
        <v>57.478</v>
      </c>
      <c r="C32" s="43">
        <v>50.883</v>
      </c>
      <c r="D32" s="43">
        <v>250.903</v>
      </c>
      <c r="E32" s="43">
        <v>551.142</v>
      </c>
      <c r="F32" s="43"/>
      <c r="G32" s="43">
        <v>1127.183</v>
      </c>
      <c r="H32" s="43">
        <v>603.103</v>
      </c>
      <c r="I32" s="43">
        <v>2.636</v>
      </c>
      <c r="J32" s="43">
        <v>718.291</v>
      </c>
      <c r="K32" s="43">
        <v>1.945</v>
      </c>
      <c r="L32" s="43">
        <f t="shared" si="2"/>
        <v>3363.5640000000003</v>
      </c>
      <c r="M32" s="9"/>
      <c r="N32"/>
    </row>
    <row r="33" spans="1:14" s="18" customFormat="1" ht="12.75">
      <c r="A33" s="4" t="s">
        <v>9</v>
      </c>
      <c r="B33" s="43">
        <v>2.095</v>
      </c>
      <c r="C33" s="43">
        <v>5.519</v>
      </c>
      <c r="D33" s="43">
        <v>58.369</v>
      </c>
      <c r="E33" s="43">
        <v>2.091</v>
      </c>
      <c r="F33" s="43">
        <v>7.347</v>
      </c>
      <c r="G33" s="43">
        <v>2.544</v>
      </c>
      <c r="H33" s="43">
        <v>9.531</v>
      </c>
      <c r="I33" s="43">
        <v>0.212</v>
      </c>
      <c r="J33" s="43">
        <v>0.532</v>
      </c>
      <c r="K33" s="43">
        <v>0.655</v>
      </c>
      <c r="L33" s="43">
        <f t="shared" si="2"/>
        <v>88.895</v>
      </c>
      <c r="M33" s="9"/>
      <c r="N33"/>
    </row>
    <row r="34" spans="1:14" s="18" customFormat="1" ht="12.75">
      <c r="A34" s="4" t="s">
        <v>20</v>
      </c>
      <c r="B34" s="43">
        <v>73.372</v>
      </c>
      <c r="C34" s="43">
        <v>8.575</v>
      </c>
      <c r="D34" s="43">
        <v>22.677</v>
      </c>
      <c r="E34" s="43">
        <v>480.614</v>
      </c>
      <c r="F34" s="43">
        <v>562.22</v>
      </c>
      <c r="G34" s="43"/>
      <c r="H34" s="43">
        <v>108.14</v>
      </c>
      <c r="I34" s="43">
        <v>0.584</v>
      </c>
      <c r="J34" s="43">
        <v>1001.475</v>
      </c>
      <c r="K34" s="43">
        <v>3.175</v>
      </c>
      <c r="L34" s="43">
        <f t="shared" si="2"/>
        <v>2260.8320000000003</v>
      </c>
      <c r="M34"/>
      <c r="N34"/>
    </row>
    <row r="35" spans="1:14" s="18" customFormat="1" ht="12.75">
      <c r="A35" s="4" t="s">
        <v>10</v>
      </c>
      <c r="B35" s="43">
        <v>987.618</v>
      </c>
      <c r="C35" s="43">
        <v>41.875</v>
      </c>
      <c r="D35" s="43">
        <v>1379.56</v>
      </c>
      <c r="E35" s="43">
        <v>956.858</v>
      </c>
      <c r="F35" s="43">
        <v>2223.16</v>
      </c>
      <c r="G35" s="43">
        <v>290.737</v>
      </c>
      <c r="H35" s="43"/>
      <c r="I35" s="43">
        <v>27.909</v>
      </c>
      <c r="J35" s="43">
        <v>540.976</v>
      </c>
      <c r="K35" s="43">
        <v>58.424</v>
      </c>
      <c r="L35" s="43">
        <f t="shared" si="2"/>
        <v>6507.116999999999</v>
      </c>
      <c r="M35"/>
      <c r="N35"/>
    </row>
    <row r="36" spans="1:14" s="18" customFormat="1" ht="12.75">
      <c r="A36" s="4" t="s">
        <v>11</v>
      </c>
      <c r="B36" s="43">
        <v>789.345</v>
      </c>
      <c r="C36" s="43">
        <v>34.471</v>
      </c>
      <c r="D36" s="43">
        <v>260.563</v>
      </c>
      <c r="E36" s="43">
        <v>145.058</v>
      </c>
      <c r="F36" s="43">
        <v>19.025</v>
      </c>
      <c r="G36" s="43">
        <v>5.084</v>
      </c>
      <c r="H36" s="43">
        <v>6.706</v>
      </c>
      <c r="I36" s="43"/>
      <c r="J36" s="43">
        <v>79.164</v>
      </c>
      <c r="K36" s="43">
        <v>21.999</v>
      </c>
      <c r="L36" s="43">
        <f t="shared" si="2"/>
        <v>1361.415</v>
      </c>
      <c r="M36" s="9"/>
      <c r="N36"/>
    </row>
    <row r="37" spans="1:14" s="18" customFormat="1" ht="12.75">
      <c r="A37" s="4" t="s">
        <v>12</v>
      </c>
      <c r="B37" s="43">
        <v>85.743</v>
      </c>
      <c r="C37" s="43">
        <v>163.754</v>
      </c>
      <c r="D37" s="43">
        <v>746.091</v>
      </c>
      <c r="E37" s="43">
        <v>1170.043</v>
      </c>
      <c r="F37" s="43">
        <v>450.836</v>
      </c>
      <c r="G37" s="43">
        <v>322.825</v>
      </c>
      <c r="H37" s="43">
        <v>313.902</v>
      </c>
      <c r="I37" s="43">
        <v>1.426</v>
      </c>
      <c r="J37" s="43"/>
      <c r="K37" s="43">
        <v>6.32</v>
      </c>
      <c r="L37" s="43">
        <f t="shared" si="2"/>
        <v>3260.9399999999996</v>
      </c>
      <c r="M37"/>
      <c r="N37"/>
    </row>
    <row r="38" spans="1:14" s="18" customFormat="1" ht="12.75">
      <c r="A38" s="4" t="s">
        <v>13</v>
      </c>
      <c r="B38" s="43">
        <v>336.764</v>
      </c>
      <c r="C38" s="43">
        <v>7.186</v>
      </c>
      <c r="D38" s="43">
        <v>553.728</v>
      </c>
      <c r="E38" s="43">
        <v>90.104</v>
      </c>
      <c r="F38" s="43">
        <v>28.836</v>
      </c>
      <c r="G38" s="43">
        <v>43.118</v>
      </c>
      <c r="H38" s="43">
        <v>228.956</v>
      </c>
      <c r="I38" s="43">
        <v>51.608</v>
      </c>
      <c r="J38" s="43">
        <v>33.747</v>
      </c>
      <c r="K38" s="43"/>
      <c r="L38" s="43">
        <f t="shared" si="2"/>
        <v>1374.0469999999998</v>
      </c>
      <c r="M38"/>
      <c r="N38"/>
    </row>
    <row r="39" spans="1:14" s="18" customFormat="1" ht="12.75">
      <c r="A39" s="4" t="s">
        <v>14</v>
      </c>
      <c r="B39" s="43">
        <v>18.748</v>
      </c>
      <c r="C39" s="43">
        <v>20.533</v>
      </c>
      <c r="D39" s="43">
        <v>258.84</v>
      </c>
      <c r="E39" s="43">
        <v>175.411</v>
      </c>
      <c r="F39" s="43">
        <v>1081.695</v>
      </c>
      <c r="G39" s="43">
        <v>947.698</v>
      </c>
      <c r="H39" s="43">
        <v>761.559</v>
      </c>
      <c r="I39" s="43">
        <v>135.591</v>
      </c>
      <c r="J39" s="43">
        <v>181.043</v>
      </c>
      <c r="K39" s="43">
        <v>471.468</v>
      </c>
      <c r="L39" s="43">
        <f t="shared" si="2"/>
        <v>4052.5859999999993</v>
      </c>
      <c r="M39" s="9"/>
      <c r="N39"/>
    </row>
    <row r="40" spans="1:14" s="22" customFormat="1" ht="15" customHeight="1">
      <c r="A40" s="20" t="s">
        <v>39</v>
      </c>
      <c r="B40" s="44">
        <f aca="true" t="shared" si="3" ref="B40:J40">SUM(B28:B39)</f>
        <v>13564.679999999997</v>
      </c>
      <c r="C40" s="44">
        <f t="shared" si="3"/>
        <v>1402.0799999999997</v>
      </c>
      <c r="D40" s="44">
        <f t="shared" si="3"/>
        <v>14640.832</v>
      </c>
      <c r="E40" s="44">
        <f>SUM(E28:E39)</f>
        <v>9965.838999999998</v>
      </c>
      <c r="F40" s="44">
        <f t="shared" si="3"/>
        <v>7273.081</v>
      </c>
      <c r="G40" s="44">
        <f t="shared" si="3"/>
        <v>3972.8409999999994</v>
      </c>
      <c r="H40" s="44">
        <f t="shared" si="3"/>
        <v>9274.515</v>
      </c>
      <c r="I40" s="44">
        <f t="shared" si="3"/>
        <v>1928.594</v>
      </c>
      <c r="J40" s="44">
        <f t="shared" si="3"/>
        <v>5566.7339999999995</v>
      </c>
      <c r="K40" s="44">
        <f>SUM(K28:K39)</f>
        <v>2496.7169999999996</v>
      </c>
      <c r="L40" s="44">
        <f t="shared" si="2"/>
        <v>70085.913</v>
      </c>
      <c r="M40" s="26"/>
      <c r="N40" s="52"/>
    </row>
    <row r="41" ht="9" customHeight="1"/>
    <row r="42" spans="1:12" ht="15">
      <c r="A42" s="7"/>
      <c r="B42" s="7" t="str">
        <f>+Exp!B42</f>
        <v>Crecimiento 2008/2007</v>
      </c>
      <c r="C42" s="7"/>
      <c r="D42" s="12"/>
      <c r="E42" s="12"/>
      <c r="F42" s="12"/>
      <c r="G42" s="12"/>
      <c r="H42" s="12"/>
      <c r="I42" s="12"/>
      <c r="J42" s="12"/>
      <c r="K42" s="12"/>
      <c r="L42" s="12"/>
    </row>
    <row r="43" spans="1:11" ht="9" customHeight="1">
      <c r="A43" s="5"/>
      <c r="D43" s="12"/>
      <c r="E43" s="12"/>
      <c r="F43" s="12"/>
      <c r="G43" s="12"/>
      <c r="H43" s="12"/>
      <c r="I43" s="12"/>
      <c r="J43" s="12"/>
      <c r="K43" s="12"/>
    </row>
    <row r="44" spans="1:13" s="18" customFormat="1" ht="12.75">
      <c r="A44" s="4" t="s">
        <v>3</v>
      </c>
      <c r="B44" s="23"/>
      <c r="C44" s="23">
        <f aca="true" t="shared" si="4" ref="C44:L44">+(C12/C28-1)*100</f>
        <v>25.112665726653805</v>
      </c>
      <c r="D44" s="23">
        <f t="shared" si="4"/>
        <v>34.55772899677909</v>
      </c>
      <c r="E44" s="23">
        <f t="shared" si="4"/>
        <v>24.17976829669959</v>
      </c>
      <c r="F44" s="23">
        <f t="shared" si="4"/>
        <v>16.5309344593354</v>
      </c>
      <c r="G44" s="23">
        <f t="shared" si="4"/>
        <v>44.475171064548476</v>
      </c>
      <c r="H44" s="23">
        <f t="shared" si="4"/>
        <v>-11.839860942236225</v>
      </c>
      <c r="I44" s="23">
        <f aca="true" t="shared" si="5" ref="I44:I51">+(I12/I28-1)*100</f>
        <v>51.90708721430028</v>
      </c>
      <c r="J44" s="23">
        <f t="shared" si="4"/>
        <v>42.64492702130382</v>
      </c>
      <c r="K44" s="23">
        <f t="shared" si="4"/>
        <v>94.97424557407874</v>
      </c>
      <c r="L44" s="23">
        <f t="shared" si="4"/>
        <v>32.89687031138953</v>
      </c>
      <c r="M44" s="42"/>
    </row>
    <row r="45" spans="1:13" s="18" customFormat="1" ht="12.75">
      <c r="A45" s="4" t="s">
        <v>4</v>
      </c>
      <c r="B45" s="23">
        <f aca="true" t="shared" si="6" ref="B45:L56">+(B13/B29-1)*100</f>
        <v>-35.158951411239656</v>
      </c>
      <c r="C45" s="23"/>
      <c r="D45" s="23">
        <f>+(D13/D29-1)*100</f>
        <v>88.43913453674008</v>
      </c>
      <c r="E45" s="23">
        <f t="shared" si="6"/>
        <v>55.721792250148816</v>
      </c>
      <c r="F45" s="23">
        <f>+(F13/F29-1)*100</f>
        <v>94.0618815568276</v>
      </c>
      <c r="G45" s="23">
        <f t="shared" si="6"/>
        <v>106.26666666666668</v>
      </c>
      <c r="H45" s="23">
        <f t="shared" si="6"/>
        <v>-8.87370311252993</v>
      </c>
      <c r="I45" s="23">
        <f t="shared" si="5"/>
        <v>86.22324159021406</v>
      </c>
      <c r="J45" s="23">
        <f t="shared" si="6"/>
        <v>83.22568036351198</v>
      </c>
      <c r="K45" s="23">
        <f aca="true" t="shared" si="7" ref="K45:K53">+(K13/K29-1)*100</f>
        <v>-8.03571428571429</v>
      </c>
      <c r="L45" s="23">
        <f aca="true" t="shared" si="8" ref="L45:L53">+(L13/L29-1)*100</f>
        <v>71.70083628877038</v>
      </c>
      <c r="M45" s="42"/>
    </row>
    <row r="46" spans="1:14" s="18" customFormat="1" ht="12.75">
      <c r="A46" s="4" t="s">
        <v>5</v>
      </c>
      <c r="B46" s="23">
        <f t="shared" si="6"/>
        <v>32.494713392555475</v>
      </c>
      <c r="C46" s="23">
        <f aca="true" t="shared" si="9" ref="C46:C56">+(C14/C30-1)*100</f>
        <v>25.719081727055105</v>
      </c>
      <c r="D46" s="23"/>
      <c r="E46" s="23">
        <f t="shared" si="6"/>
        <v>23.35422577468782</v>
      </c>
      <c r="F46" s="23">
        <f>+(F14/F30-1)*100</f>
        <v>-0.9668335383987259</v>
      </c>
      <c r="G46" s="23">
        <f t="shared" si="6"/>
        <v>12.807723890999224</v>
      </c>
      <c r="H46" s="23">
        <f t="shared" si="6"/>
        <v>-5.490691100168144</v>
      </c>
      <c r="I46" s="23">
        <f t="shared" si="5"/>
        <v>56.04479837664418</v>
      </c>
      <c r="J46" s="23">
        <f t="shared" si="6"/>
        <v>23.210121447337983</v>
      </c>
      <c r="K46" s="23">
        <f t="shared" si="7"/>
        <v>27.376802946441426</v>
      </c>
      <c r="L46" s="23">
        <f t="shared" si="8"/>
        <v>22.04286386926104</v>
      </c>
      <c r="M46" s="42"/>
      <c r="N46" s="42"/>
    </row>
    <row r="47" spans="1:12" s="18" customFormat="1" ht="12.75">
      <c r="A47" s="4" t="s">
        <v>6</v>
      </c>
      <c r="B47" s="23">
        <f t="shared" si="6"/>
        <v>46.78437344271475</v>
      </c>
      <c r="C47" s="23">
        <f t="shared" si="9"/>
        <v>83.17889777270129</v>
      </c>
      <c r="D47" s="23">
        <f t="shared" si="6"/>
        <v>23.595455445068716</v>
      </c>
      <c r="E47" s="23"/>
      <c r="F47" s="23">
        <f>+(F15/F31-1)*100</f>
        <v>8.654772495275264</v>
      </c>
      <c r="G47" s="23">
        <f t="shared" si="6"/>
        <v>12.831022242651757</v>
      </c>
      <c r="H47" s="23">
        <f t="shared" si="6"/>
        <v>9.011043644551098</v>
      </c>
      <c r="I47" s="23">
        <f t="shared" si="5"/>
        <v>57.46486998804963</v>
      </c>
      <c r="J47" s="23">
        <f t="shared" si="6"/>
        <v>45.06676669882743</v>
      </c>
      <c r="K47" s="23">
        <f t="shared" si="7"/>
        <v>42.459224941614295</v>
      </c>
      <c r="L47" s="23">
        <f t="shared" si="8"/>
        <v>23.175468951981948</v>
      </c>
    </row>
    <row r="48" spans="1:12" s="18" customFormat="1" ht="12.75">
      <c r="A48" s="18" t="s">
        <v>7</v>
      </c>
      <c r="B48" s="23">
        <f t="shared" si="6"/>
        <v>121.58217056960923</v>
      </c>
      <c r="C48" s="23">
        <f t="shared" si="9"/>
        <v>53.82937326808559</v>
      </c>
      <c r="D48" s="23">
        <f t="shared" si="6"/>
        <v>149.53507929359156</v>
      </c>
      <c r="E48" s="23">
        <f t="shared" si="6"/>
        <v>192.88332226540524</v>
      </c>
      <c r="F48" s="23"/>
      <c r="G48" s="23">
        <f t="shared" si="6"/>
        <v>14.504388373493926</v>
      </c>
      <c r="H48" s="23">
        <f t="shared" si="6"/>
        <v>41.669665048922</v>
      </c>
      <c r="I48" s="23">
        <f t="shared" si="5"/>
        <v>80.08345978755689</v>
      </c>
      <c r="J48" s="23">
        <f t="shared" si="6"/>
        <v>38.227821314759616</v>
      </c>
      <c r="K48" s="23">
        <f t="shared" si="7"/>
        <v>88.84318766066836</v>
      </c>
      <c r="L48" s="23">
        <f t="shared" si="8"/>
        <v>66.26156065411566</v>
      </c>
    </row>
    <row r="49" spans="1:12" s="18" customFormat="1" ht="12.75">
      <c r="A49" s="4" t="s">
        <v>9</v>
      </c>
      <c r="B49" s="23">
        <f t="shared" si="6"/>
        <v>-11.551312649164691</v>
      </c>
      <c r="C49" s="23">
        <f t="shared" si="9"/>
        <v>-2.8628374705562676</v>
      </c>
      <c r="D49" s="23">
        <f t="shared" si="6"/>
        <v>-59.20437218386472</v>
      </c>
      <c r="E49" s="23">
        <f t="shared" si="6"/>
        <v>56.81492109038735</v>
      </c>
      <c r="F49" s="23">
        <f aca="true" t="shared" si="10" ref="F49:F56">+(F17/F33-1)*100</f>
        <v>115.0537634408602</v>
      </c>
      <c r="G49" s="23">
        <f t="shared" si="6"/>
        <v>-77.39779874213836</v>
      </c>
      <c r="H49" s="23">
        <f t="shared" si="6"/>
        <v>28.12926240688278</v>
      </c>
      <c r="I49" s="23">
        <f t="shared" si="5"/>
        <v>218.39622641509436</v>
      </c>
      <c r="J49" s="23">
        <f t="shared" si="6"/>
        <v>-3.383458646616544</v>
      </c>
      <c r="K49" s="23">
        <f t="shared" si="7"/>
        <v>-72.97709923664122</v>
      </c>
      <c r="L49" s="23">
        <f t="shared" si="8"/>
        <v>-27.714719613026595</v>
      </c>
    </row>
    <row r="50" spans="1:12" s="18" customFormat="1" ht="12.75">
      <c r="A50" s="4" t="s">
        <v>20</v>
      </c>
      <c r="B50" s="23">
        <f t="shared" si="6"/>
        <v>37.07272529030148</v>
      </c>
      <c r="C50" s="23">
        <f t="shared" si="9"/>
        <v>65.69096209912537</v>
      </c>
      <c r="D50" s="23">
        <f t="shared" si="6"/>
        <v>41.835339771574745</v>
      </c>
      <c r="E50" s="23">
        <f t="shared" si="6"/>
        <v>184.00587581718386</v>
      </c>
      <c r="F50" s="23">
        <f t="shared" si="10"/>
        <v>8.89918537227421</v>
      </c>
      <c r="G50" s="23"/>
      <c r="H50" s="23">
        <f t="shared" si="6"/>
        <v>21.636767153689675</v>
      </c>
      <c r="I50" s="23">
        <f t="shared" si="5"/>
        <v>218.15068493150687</v>
      </c>
      <c r="J50" s="23">
        <f t="shared" si="6"/>
        <v>52.16375845627699</v>
      </c>
      <c r="K50" s="23">
        <f t="shared" si="7"/>
        <v>73.00787401574804</v>
      </c>
      <c r="L50" s="23">
        <f t="shared" si="8"/>
        <v>67.50209657329688</v>
      </c>
    </row>
    <row r="51" spans="1:12" s="18" customFormat="1" ht="12.75">
      <c r="A51" s="4" t="s">
        <v>10</v>
      </c>
      <c r="B51" s="23">
        <f t="shared" si="6"/>
        <v>21.33932350362182</v>
      </c>
      <c r="C51" s="23">
        <f t="shared" si="9"/>
        <v>94.39283582089553</v>
      </c>
      <c r="D51" s="23">
        <f t="shared" si="6"/>
        <v>65.69949839079128</v>
      </c>
      <c r="E51" s="23">
        <f t="shared" si="6"/>
        <v>41.95962201287966</v>
      </c>
      <c r="F51" s="23">
        <f t="shared" si="10"/>
        <v>3.878443296928702</v>
      </c>
      <c r="G51" s="23">
        <f t="shared" si="6"/>
        <v>56.23364071308432</v>
      </c>
      <c r="H51" s="23"/>
      <c r="I51" s="23">
        <f t="shared" si="5"/>
        <v>54.80311010785053</v>
      </c>
      <c r="J51" s="23">
        <f t="shared" si="6"/>
        <v>63.313714471621665</v>
      </c>
      <c r="K51" s="23">
        <f t="shared" si="7"/>
        <v>47.80227303847735</v>
      </c>
      <c r="L51" s="23">
        <f t="shared" si="8"/>
        <v>33.71058181372797</v>
      </c>
    </row>
    <row r="52" spans="1:12" s="18" customFormat="1" ht="12.75">
      <c r="A52" s="4" t="s">
        <v>11</v>
      </c>
      <c r="B52" s="23">
        <f t="shared" si="6"/>
        <v>89.6886659192115</v>
      </c>
      <c r="C52" s="23">
        <f t="shared" si="9"/>
        <v>2.2743755620666883</v>
      </c>
      <c r="D52" s="23">
        <f t="shared" si="6"/>
        <v>87.25106787993691</v>
      </c>
      <c r="E52" s="23">
        <f t="shared" si="6"/>
        <v>104.55817672930827</v>
      </c>
      <c r="F52" s="23">
        <f t="shared" si="10"/>
        <v>-74.71747700394218</v>
      </c>
      <c r="G52" s="23">
        <f t="shared" si="6"/>
        <v>-62.49016522423288</v>
      </c>
      <c r="H52" s="23">
        <f t="shared" si="6"/>
        <v>22.561884879212624</v>
      </c>
      <c r="I52" s="23"/>
      <c r="J52" s="23">
        <f t="shared" si="6"/>
        <v>88.35834470213733</v>
      </c>
      <c r="K52" s="23">
        <f t="shared" si="7"/>
        <v>86.09936815309787</v>
      </c>
      <c r="L52" s="23">
        <f t="shared" si="8"/>
        <v>85.26136409544485</v>
      </c>
    </row>
    <row r="53" spans="1:12" s="18" customFormat="1" ht="12.75">
      <c r="A53" s="4" t="s">
        <v>12</v>
      </c>
      <c r="B53" s="23">
        <f t="shared" si="6"/>
        <v>10.283055176515887</v>
      </c>
      <c r="C53" s="23">
        <f t="shared" si="9"/>
        <v>64.2433161938029</v>
      </c>
      <c r="D53" s="23">
        <f t="shared" si="6"/>
        <v>3.4702201206018968</v>
      </c>
      <c r="E53" s="23">
        <f t="shared" si="6"/>
        <v>28.34126609022063</v>
      </c>
      <c r="F53" s="23">
        <f t="shared" si="10"/>
        <v>22.114471781312915</v>
      </c>
      <c r="G53" s="23">
        <f t="shared" si="6"/>
        <v>29.14984898939055</v>
      </c>
      <c r="H53" s="23">
        <f t="shared" si="6"/>
        <v>11.679122783543905</v>
      </c>
      <c r="I53" s="23">
        <f>+(I21/I37-1)*100</f>
        <v>-17.81206171107994</v>
      </c>
      <c r="J53" s="23"/>
      <c r="K53" s="23">
        <f t="shared" si="7"/>
        <v>80.88607594936707</v>
      </c>
      <c r="L53" s="23">
        <f t="shared" si="8"/>
        <v>21.675835801946675</v>
      </c>
    </row>
    <row r="54" spans="1:12" s="18" customFormat="1" ht="12.75">
      <c r="A54" s="4" t="s">
        <v>13</v>
      </c>
      <c r="B54" s="23">
        <f t="shared" si="6"/>
        <v>24.205675190934883</v>
      </c>
      <c r="C54" s="23">
        <f t="shared" si="9"/>
        <v>62.45477317005288</v>
      </c>
      <c r="D54" s="23">
        <f t="shared" si="6"/>
        <v>35.43887973878872</v>
      </c>
      <c r="E54" s="23">
        <f t="shared" si="6"/>
        <v>63.65533161679837</v>
      </c>
      <c r="F54" s="23">
        <f t="shared" si="10"/>
        <v>2.8852822860313543</v>
      </c>
      <c r="G54" s="23">
        <f t="shared" si="6"/>
        <v>-25.782735748411344</v>
      </c>
      <c r="H54" s="23">
        <f t="shared" si="6"/>
        <v>5.973636855989817</v>
      </c>
      <c r="I54" s="23">
        <f>+(I22/I38-1)*100</f>
        <v>41.57301193613394</v>
      </c>
      <c r="J54" s="23">
        <f t="shared" si="6"/>
        <v>96.01149731828014</v>
      </c>
      <c r="K54" s="23"/>
      <c r="L54" s="23">
        <f t="shared" si="6"/>
        <v>28.881326475731917</v>
      </c>
    </row>
    <row r="55" spans="1:12" s="18" customFormat="1" ht="12.75">
      <c r="A55" s="4" t="s">
        <v>14</v>
      </c>
      <c r="B55" s="23">
        <f t="shared" si="6"/>
        <v>10.747813100064008</v>
      </c>
      <c r="C55" s="23">
        <f t="shared" si="9"/>
        <v>739.2684946184191</v>
      </c>
      <c r="D55" s="23">
        <f t="shared" si="6"/>
        <v>74.43439962911451</v>
      </c>
      <c r="E55" s="23">
        <f t="shared" si="6"/>
        <v>-7.3849416513217525</v>
      </c>
      <c r="F55" s="23">
        <f t="shared" si="10"/>
        <v>-9.368075104350115</v>
      </c>
      <c r="G55" s="23">
        <f t="shared" si="6"/>
        <v>117.58872552226553</v>
      </c>
      <c r="H55" s="23">
        <f t="shared" si="6"/>
        <v>-11.54815319627237</v>
      </c>
      <c r="I55" s="23">
        <f>+(I23/I39-1)*100</f>
        <v>114.27528375777155</v>
      </c>
      <c r="J55" s="23">
        <f t="shared" si="6"/>
        <v>20.4664085327795</v>
      </c>
      <c r="K55" s="23">
        <f t="shared" si="6"/>
        <v>8.930616712056793</v>
      </c>
      <c r="L55" s="23">
        <f t="shared" si="6"/>
        <v>36.8340610168421</v>
      </c>
    </row>
    <row r="56" spans="1:12" s="22" customFormat="1" ht="15" customHeight="1">
      <c r="A56" s="20" t="s">
        <v>39</v>
      </c>
      <c r="B56" s="24">
        <f t="shared" si="6"/>
        <v>34.726805202924105</v>
      </c>
      <c r="C56" s="24">
        <f t="shared" si="9"/>
        <v>49.048770398265496</v>
      </c>
      <c r="D56" s="24">
        <f t="shared" si="6"/>
        <v>41.19989902213208</v>
      </c>
      <c r="E56" s="24">
        <f t="shared" si="6"/>
        <v>44.2412625770896</v>
      </c>
      <c r="F56" s="24">
        <f t="shared" si="10"/>
        <v>4.581538415425324</v>
      </c>
      <c r="G56" s="24">
        <f t="shared" si="6"/>
        <v>44.79819353455121</v>
      </c>
      <c r="H56" s="24">
        <f t="shared" si="6"/>
        <v>0.4498671898206963</v>
      </c>
      <c r="I56" s="24">
        <f>+(I24/I40-1)*100</f>
        <v>58.9109994120069</v>
      </c>
      <c r="J56" s="24">
        <f t="shared" si="6"/>
        <v>42.05135363033337</v>
      </c>
      <c r="K56" s="24">
        <f t="shared" si="6"/>
        <v>49.933012031399635</v>
      </c>
      <c r="L56" s="24">
        <f>+(L24/L40-1)*100</f>
        <v>32.414122935089694</v>
      </c>
    </row>
    <row r="57" spans="1:12" ht="9" customHeight="1" thickBot="1">
      <c r="A57" s="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2.25" customHeight="1">
      <c r="A58" s="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31" customFormat="1" ht="12">
      <c r="A59" s="31" t="s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s="31" customFormat="1" ht="12">
      <c r="A60" s="31" t="s">
        <v>56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s="31" customFormat="1" ht="12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</sheetData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2" sqref="D42"/>
    </sheetView>
  </sheetViews>
  <sheetFormatPr defaultColWidth="11.421875" defaultRowHeight="12.75"/>
  <cols>
    <col min="1" max="1" width="11.8515625" style="0" customWidth="1"/>
    <col min="2" max="11" width="8.00390625" style="0" customWidth="1"/>
    <col min="12" max="12" width="8.7109375" style="0" customWidth="1"/>
  </cols>
  <sheetData>
    <row r="1" spans="1:9" ht="15">
      <c r="A1" s="1" t="s">
        <v>15</v>
      </c>
      <c r="I1" s="30">
        <v>26.943627328056273</v>
      </c>
    </row>
    <row r="2" ht="12.75">
      <c r="A2" s="6" t="s">
        <v>60</v>
      </c>
    </row>
    <row r="3" ht="12.75">
      <c r="A3" s="6" t="s">
        <v>33</v>
      </c>
    </row>
    <row r="4" ht="12.75">
      <c r="A4" s="3" t="s">
        <v>58</v>
      </c>
    </row>
    <row r="5" spans="1:12" ht="7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 customHeight="1" thickBot="1">
      <c r="A6" s="13"/>
      <c r="B6" s="14" t="s">
        <v>34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5" customHeight="1" thickBot="1">
      <c r="A7" s="36" t="s">
        <v>1</v>
      </c>
      <c r="B7" s="14" t="s">
        <v>40</v>
      </c>
      <c r="C7" s="14" t="s">
        <v>41</v>
      </c>
      <c r="D7" s="14" t="s">
        <v>42</v>
      </c>
      <c r="E7" s="14" t="s">
        <v>50</v>
      </c>
      <c r="F7" s="17" t="s">
        <v>43</v>
      </c>
      <c r="G7" s="14" t="s">
        <v>44</v>
      </c>
      <c r="H7" s="14" t="s">
        <v>45</v>
      </c>
      <c r="I7" s="14" t="s">
        <v>51</v>
      </c>
      <c r="J7" s="14" t="s">
        <v>47</v>
      </c>
      <c r="K7" s="14" t="s">
        <v>48</v>
      </c>
      <c r="L7" s="14" t="s">
        <v>22</v>
      </c>
    </row>
    <row r="8" spans="1:12" s="39" customFormat="1" ht="23.25" customHeight="1">
      <c r="A8" s="37"/>
      <c r="B8" s="37" t="s">
        <v>30</v>
      </c>
      <c r="C8" s="37"/>
      <c r="D8" s="38"/>
      <c r="E8" s="38"/>
      <c r="F8" s="38"/>
      <c r="G8" s="38"/>
      <c r="H8" s="38"/>
      <c r="I8" s="38"/>
      <c r="J8" s="38"/>
      <c r="K8" s="38"/>
      <c r="L8" s="38"/>
    </row>
    <row r="9" spans="1:12" ht="12.75">
      <c r="A9" s="4" t="s">
        <v>3</v>
      </c>
      <c r="B9" s="30"/>
      <c r="C9" s="30">
        <v>0.16707210238595663</v>
      </c>
      <c r="D9" s="30">
        <v>14.59555424796174</v>
      </c>
      <c r="E9" s="30">
        <v>0.22783331536288354</v>
      </c>
      <c r="F9" s="30">
        <v>0.8799419498548436</v>
      </c>
      <c r="G9" s="30">
        <v>0.06598885158292356</v>
      </c>
      <c r="H9" s="30">
        <v>0.878502332074638</v>
      </c>
      <c r="I9" s="30">
        <v>0.8874585382647656</v>
      </c>
      <c r="J9" s="30">
        <v>0.10193682948687147</v>
      </c>
      <c r="K9" s="30">
        <v>0.32252958934754206</v>
      </c>
      <c r="L9" s="30">
        <v>18.12681775632217</v>
      </c>
    </row>
    <row r="10" spans="1:12" ht="12.75">
      <c r="A10" s="4" t="s">
        <v>4</v>
      </c>
      <c r="B10" s="30">
        <v>0.40580659427328575</v>
      </c>
      <c r="C10" s="30"/>
      <c r="D10" s="30">
        <v>0.9143144168547914</v>
      </c>
      <c r="E10" s="30">
        <v>0.1162650607270275</v>
      </c>
      <c r="F10" s="30">
        <v>0.38944845949643914</v>
      </c>
      <c r="G10" s="30">
        <v>0.037536228788304336</v>
      </c>
      <c r="H10" s="30">
        <v>0.22812208825094832</v>
      </c>
      <c r="I10" s="30">
        <v>-0.01672334754704632</v>
      </c>
      <c r="J10" s="30">
        <v>0.44798017591110145</v>
      </c>
      <c r="K10" s="30">
        <v>0.02298292456186255</v>
      </c>
      <c r="L10" s="30">
        <v>2.5457326013167143</v>
      </c>
    </row>
    <row r="11" spans="1:12" ht="12.75">
      <c r="A11" s="4" t="s">
        <v>5</v>
      </c>
      <c r="B11" s="30">
        <v>12.348073080094533</v>
      </c>
      <c r="C11" s="30">
        <v>4.2536331345146206</v>
      </c>
      <c r="D11" s="30"/>
      <c r="E11" s="30">
        <v>1.1359051418433328</v>
      </c>
      <c r="F11" s="30">
        <v>3.1809735018175953</v>
      </c>
      <c r="G11" s="30">
        <v>0.011525435561880067</v>
      </c>
      <c r="H11" s="30">
        <v>4.563686036433716</v>
      </c>
      <c r="I11" s="30">
        <v>0.6287604971598979</v>
      </c>
      <c r="J11" s="30">
        <v>0.16741183519544456</v>
      </c>
      <c r="K11" s="30">
        <v>1.028485874143349</v>
      </c>
      <c r="L11" s="30">
        <v>27.318454536764342</v>
      </c>
    </row>
    <row r="12" spans="1:12" ht="12.75">
      <c r="A12" s="18" t="s">
        <v>7</v>
      </c>
      <c r="B12" s="30">
        <v>0.4069914124463751</v>
      </c>
      <c r="C12" s="30">
        <v>0.11570874825149098</v>
      </c>
      <c r="D12" s="30">
        <v>0.1735185324459916</v>
      </c>
      <c r="E12" s="30"/>
      <c r="F12" s="30">
        <v>0.2618618028932244</v>
      </c>
      <c r="G12" s="30">
        <v>0.12686472438305244</v>
      </c>
      <c r="H12" s="30">
        <v>0.6760045909793215</v>
      </c>
      <c r="I12" s="30">
        <v>0.03728142918118834</v>
      </c>
      <c r="J12" s="30">
        <v>0.42770237384478677</v>
      </c>
      <c r="K12" s="30">
        <v>-0.018392284973656074</v>
      </c>
      <c r="L12" s="30">
        <v>2.2075413294517747</v>
      </c>
    </row>
    <row r="13" spans="1:12" ht="12.75">
      <c r="A13" s="4" t="s">
        <v>9</v>
      </c>
      <c r="B13" s="30">
        <v>-0.07694948134902983</v>
      </c>
      <c r="C13" s="30">
        <v>0.0008280987231269765</v>
      </c>
      <c r="D13" s="30">
        <v>0.6892966371505396</v>
      </c>
      <c r="E13" s="30">
        <v>0.029713880849843367</v>
      </c>
      <c r="F13" s="30">
        <v>0.053435724272342305</v>
      </c>
      <c r="G13" s="30">
        <v>0.004548172987020474</v>
      </c>
      <c r="H13" s="30">
        <v>0.3947313046839773</v>
      </c>
      <c r="I13" s="30">
        <v>2.5479960711599298E-05</v>
      </c>
      <c r="J13" s="30">
        <v>0.003618154421047097</v>
      </c>
      <c r="K13" s="30">
        <v>0.012132707958839853</v>
      </c>
      <c r="L13" s="30">
        <v>1.1113806796584196</v>
      </c>
    </row>
    <row r="14" spans="1:12" ht="12.75">
      <c r="A14" s="4" t="s">
        <v>6</v>
      </c>
      <c r="B14" s="30">
        <v>3.034688800712184</v>
      </c>
      <c r="C14" s="30">
        <v>0.10860833253319192</v>
      </c>
      <c r="D14" s="30">
        <v>1.7750614629735646</v>
      </c>
      <c r="E14" s="30">
        <v>1.5297488945625228</v>
      </c>
      <c r="F14" s="30"/>
      <c r="G14" s="53">
        <v>3.5650244563032945</v>
      </c>
      <c r="H14" s="30">
        <v>1.8895089531698308</v>
      </c>
      <c r="I14" s="30">
        <v>0.43891355655789066</v>
      </c>
      <c r="J14" s="30">
        <v>1.2542722993290674</v>
      </c>
      <c r="K14" s="30">
        <v>0.12815995571922575</v>
      </c>
      <c r="L14" s="30">
        <v>13.723986711860778</v>
      </c>
    </row>
    <row r="15" spans="1:12" ht="12.75">
      <c r="A15" s="4" t="s">
        <v>20</v>
      </c>
      <c r="B15" s="30">
        <v>0.4748063278802968</v>
      </c>
      <c r="C15" s="30">
        <v>-0.017479253048157103</v>
      </c>
      <c r="D15" s="30">
        <v>0.7023508703551152</v>
      </c>
      <c r="E15" s="30">
        <v>0.6321026186732367</v>
      </c>
      <c r="F15" s="30">
        <v>0.2184566898210148</v>
      </c>
      <c r="G15" s="30"/>
      <c r="H15" s="30">
        <v>0.5221608348628038</v>
      </c>
      <c r="I15" s="30">
        <v>0.040402724368359254</v>
      </c>
      <c r="J15" s="30">
        <v>0.3812736387681343</v>
      </c>
      <c r="K15" s="30">
        <v>0.027335751183427424</v>
      </c>
      <c r="L15" s="30">
        <v>2.9814102028642293</v>
      </c>
    </row>
    <row r="16" spans="1:12" ht="12.75">
      <c r="A16" s="4" t="s">
        <v>10</v>
      </c>
      <c r="B16" s="53">
        <v>-0.431307788285478</v>
      </c>
      <c r="C16" s="30">
        <v>0.025076528000332294</v>
      </c>
      <c r="D16" s="30">
        <v>0.744511712012575</v>
      </c>
      <c r="E16" s="30">
        <v>0.4136671621528144</v>
      </c>
      <c r="F16" s="30">
        <v>-0.18188869953975104</v>
      </c>
      <c r="G16" s="30">
        <v>0.01959833644733842</v>
      </c>
      <c r="H16" s="30"/>
      <c r="I16" s="30">
        <v>-0.00039918605114839</v>
      </c>
      <c r="J16" s="30">
        <v>0.1975716153577408</v>
      </c>
      <c r="K16" s="30">
        <v>-0.056917985569594265</v>
      </c>
      <c r="L16" s="30">
        <v>0.7299116945248283</v>
      </c>
    </row>
    <row r="17" spans="1:12" ht="12.75">
      <c r="A17" s="4" t="s">
        <v>11</v>
      </c>
      <c r="B17" s="30">
        <v>1.2187872073780468</v>
      </c>
      <c r="C17" s="30">
        <v>0.0949723068923677</v>
      </c>
      <c r="D17" s="30">
        <v>3.1763191623276095</v>
      </c>
      <c r="E17" s="30">
        <v>0.007304255403991793</v>
      </c>
      <c r="F17" s="30">
        <v>0.10594142997871121</v>
      </c>
      <c r="G17" s="30">
        <v>0.0020681234777581406</v>
      </c>
      <c r="H17" s="30">
        <v>0.23922285780096844</v>
      </c>
      <c r="I17" s="30"/>
      <c r="J17" s="30">
        <v>0.002085110118232541</v>
      </c>
      <c r="K17" s="30">
        <v>0.11739042565845648</v>
      </c>
      <c r="L17" s="30">
        <v>4.964090879036143</v>
      </c>
    </row>
    <row r="18" spans="1:12" ht="12.75">
      <c r="A18" s="4" t="s">
        <v>12</v>
      </c>
      <c r="B18" s="30">
        <v>1.5534282713838357</v>
      </c>
      <c r="C18" s="30">
        <v>0.20351269286366203</v>
      </c>
      <c r="D18" s="30">
        <v>2.209048893793878</v>
      </c>
      <c r="E18" s="30">
        <v>0.2752854955281189</v>
      </c>
      <c r="F18" s="30">
        <v>1.6277108501783857</v>
      </c>
      <c r="G18" s="30">
        <v>2.236236011873155</v>
      </c>
      <c r="H18" s="30">
        <v>1.8881287886312852</v>
      </c>
      <c r="I18" s="30">
        <v>0.04357497947695337</v>
      </c>
      <c r="J18" s="30"/>
      <c r="K18" s="30">
        <v>0.1298671130869029</v>
      </c>
      <c r="L18" s="30">
        <v>10.166793096816173</v>
      </c>
    </row>
    <row r="19" spans="1:12" ht="12.75">
      <c r="A19" s="4" t="s">
        <v>13</v>
      </c>
      <c r="B19" s="30">
        <v>2.24165050352437</v>
      </c>
      <c r="C19" s="30">
        <v>-0.00012315314343939614</v>
      </c>
      <c r="D19" s="30">
        <v>1.3368953185965462</v>
      </c>
      <c r="E19" s="30">
        <v>0.024532955505151503</v>
      </c>
      <c r="F19" s="30">
        <v>0.07673714834309986</v>
      </c>
      <c r="G19" s="30">
        <v>0.005631071317263441</v>
      </c>
      <c r="H19" s="30">
        <v>0.298132526966186</v>
      </c>
      <c r="I19" s="30">
        <v>2.0547422517244325</v>
      </c>
      <c r="J19" s="30">
        <v>0.034958506096314214</v>
      </c>
      <c r="K19" s="30"/>
      <c r="L19" s="30">
        <v>6.073157128929926</v>
      </c>
    </row>
    <row r="20" spans="1:12" ht="12.75">
      <c r="A20" s="4" t="s">
        <v>14</v>
      </c>
      <c r="B20" s="30">
        <v>0.7030855425556333</v>
      </c>
      <c r="C20" s="30">
        <v>-0.048492611894292076</v>
      </c>
      <c r="D20" s="30">
        <v>1.7244837409610385</v>
      </c>
      <c r="E20" s="54">
        <v>3.8419364226568358</v>
      </c>
      <c r="F20" s="30">
        <v>1.3092665478649357</v>
      </c>
      <c r="G20" s="30">
        <v>0.7255461279229081</v>
      </c>
      <c r="H20" s="30">
        <v>0.18926090150564084</v>
      </c>
      <c r="I20" s="30">
        <v>0.1003867985435826</v>
      </c>
      <c r="J20" s="30">
        <v>1.1285711598185109</v>
      </c>
      <c r="K20" s="30">
        <v>0.3766787525198093</v>
      </c>
      <c r="L20" s="30">
        <v>10.050723382454601</v>
      </c>
    </row>
    <row r="21" spans="1:12" ht="6" customHeight="1">
      <c r="A21" s="4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2.75" customHeight="1">
      <c r="A22" s="20" t="s">
        <v>39</v>
      </c>
      <c r="B22" s="30">
        <v>21.879060470614036</v>
      </c>
      <c r="C22" s="30">
        <v>4.903316926078862</v>
      </c>
      <c r="D22" s="30">
        <v>28.04135499543338</v>
      </c>
      <c r="E22" s="30">
        <v>8.234295203265765</v>
      </c>
      <c r="F22" s="30">
        <v>7.921885404980846</v>
      </c>
      <c r="G22" s="30">
        <v>6.800567540644899</v>
      </c>
      <c r="H22" s="30">
        <v>11.767461215359312</v>
      </c>
      <c r="I22" s="30">
        <v>4.21442372163959</v>
      </c>
      <c r="J22" s="30">
        <v>4.147381698347249</v>
      </c>
      <c r="K22" s="30">
        <v>2.0902528236361664</v>
      </c>
      <c r="L22" s="30">
        <v>100</v>
      </c>
    </row>
    <row r="23" spans="1:12" s="39" customFormat="1" ht="24.75" customHeight="1">
      <c r="A23" s="37"/>
      <c r="B23" s="37" t="s">
        <v>31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2.75">
      <c r="A24" s="4" t="s">
        <v>3</v>
      </c>
      <c r="B24" s="53"/>
      <c r="C24" s="53">
        <v>0.44765028061337414</v>
      </c>
      <c r="D24" s="53">
        <v>11.232832464716763</v>
      </c>
      <c r="E24" s="53">
        <v>0.3963599538580738</v>
      </c>
      <c r="F24" s="53">
        <v>3.26707320369188</v>
      </c>
      <c r="G24" s="53">
        <v>0.6074109327981388</v>
      </c>
      <c r="H24" s="53">
        <v>-0.6086566556329951</v>
      </c>
      <c r="I24" s="53">
        <v>1.2890898361605956</v>
      </c>
      <c r="J24" s="53">
        <v>1.5849952288375233</v>
      </c>
      <c r="K24" s="53">
        <v>3.788696531088883</v>
      </c>
      <c r="L24" s="53">
        <v>22.005451776132237</v>
      </c>
    </row>
    <row r="25" spans="1:12" ht="12.75">
      <c r="A25" s="4" t="s">
        <v>4</v>
      </c>
      <c r="B25" s="53">
        <v>-0.2587009778352012</v>
      </c>
      <c r="C25" s="53"/>
      <c r="D25" s="53">
        <v>4.217075523465498</v>
      </c>
      <c r="E25" s="53">
        <v>0.38914532584984024</v>
      </c>
      <c r="F25" s="53">
        <v>0.0947585705510945</v>
      </c>
      <c r="G25" s="53">
        <v>0.021049634615846798</v>
      </c>
      <c r="H25" s="53">
        <v>-0.015661773308904833</v>
      </c>
      <c r="I25" s="53">
        <v>0.07446605370060232</v>
      </c>
      <c r="J25" s="53">
        <v>0.3749009474272388</v>
      </c>
      <c r="K25" s="53">
        <v>-0.0006338660361108201</v>
      </c>
      <c r="L25" s="53">
        <v>4.896399438429904</v>
      </c>
    </row>
    <row r="26" spans="1:12" ht="12.75">
      <c r="A26" s="4" t="s">
        <v>5</v>
      </c>
      <c r="B26" s="53">
        <v>15.079906296992466</v>
      </c>
      <c r="C26" s="53">
        <v>0.5935054966309578</v>
      </c>
      <c r="D26" s="53"/>
      <c r="E26" s="53">
        <v>-0.07547407677191725</v>
      </c>
      <c r="F26" s="53">
        <v>3.3784311410636256</v>
      </c>
      <c r="G26" s="53">
        <v>0.2972787690885012</v>
      </c>
      <c r="H26" s="53">
        <v>-1.002529565668831</v>
      </c>
      <c r="I26" s="53">
        <v>2.655212003098547</v>
      </c>
      <c r="J26" s="53">
        <v>1.46680122234022</v>
      </c>
      <c r="K26" s="53">
        <v>1.1713668273429023</v>
      </c>
      <c r="L26" s="53">
        <v>23.564498114116457</v>
      </c>
    </row>
    <row r="27" spans="1:12" ht="12.75">
      <c r="A27" s="18" t="s">
        <v>7</v>
      </c>
      <c r="B27" s="53">
        <v>0.3076143069550862</v>
      </c>
      <c r="C27" s="53">
        <v>0.12056660228524543</v>
      </c>
      <c r="D27" s="53">
        <v>1.6515203496968482</v>
      </c>
      <c r="E27" s="53"/>
      <c r="F27" s="53">
        <v>4.6794323764861385</v>
      </c>
      <c r="G27" s="53">
        <v>0.7196624452069027</v>
      </c>
      <c r="H27" s="53">
        <v>1.106232690285043</v>
      </c>
      <c r="I27" s="53">
        <v>0.009292300015485694</v>
      </c>
      <c r="J27" s="53">
        <v>1.2086900920663999</v>
      </c>
      <c r="K27" s="53">
        <v>0.007606392433329835</v>
      </c>
      <c r="L27" s="53">
        <v>9.810617555430476</v>
      </c>
    </row>
    <row r="28" spans="1:12" ht="12.75">
      <c r="A28" s="4" t="s">
        <v>9</v>
      </c>
      <c r="B28" s="53">
        <v>-0.0010652470884640172</v>
      </c>
      <c r="C28" s="53">
        <v>-0.0006954919007327063</v>
      </c>
      <c r="D28" s="53">
        <v>-0.15211464312417772</v>
      </c>
      <c r="E28" s="53">
        <v>0.0372088166891997</v>
      </c>
      <c r="F28" s="53">
        <v>0.00522939479791426</v>
      </c>
      <c r="G28" s="53">
        <v>-0.008667237674320859</v>
      </c>
      <c r="H28" s="53">
        <v>0.011801353075091019</v>
      </c>
      <c r="I28" s="53">
        <v>0.002038055379995205</v>
      </c>
      <c r="J28" s="53">
        <v>-7.923325451385252E-05</v>
      </c>
      <c r="K28" s="53">
        <v>-0.0021040830920900817</v>
      </c>
      <c r="L28" s="53">
        <v>-0.10844831619209896</v>
      </c>
    </row>
    <row r="29" spans="1:12" ht="12.75">
      <c r="A29" s="4" t="s">
        <v>6</v>
      </c>
      <c r="B29" s="53">
        <v>1.0372689459256805</v>
      </c>
      <c r="C29" s="53">
        <v>0.5128900620105857</v>
      </c>
      <c r="D29" s="53">
        <v>2.7446443382073227</v>
      </c>
      <c r="E29" s="53">
        <v>0.18585920585213295</v>
      </c>
      <c r="F29" s="53"/>
      <c r="G29" s="53">
        <v>0.22117082628047313</v>
      </c>
      <c r="H29" s="53">
        <v>0.7483624907308092</v>
      </c>
      <c r="I29" s="53">
        <v>0.12276752602174139</v>
      </c>
      <c r="J29" s="53">
        <v>1.2480514121698927</v>
      </c>
      <c r="K29" s="53">
        <v>0.09843411319104267</v>
      </c>
      <c r="L29" s="53">
        <v>6.91944892038968</v>
      </c>
    </row>
    <row r="30" spans="1:12" ht="12.75">
      <c r="A30" s="4" t="s">
        <v>20</v>
      </c>
      <c r="B30" s="53">
        <v>0.11973465311284999</v>
      </c>
      <c r="C30" s="53">
        <v>0.024795606815362827</v>
      </c>
      <c r="D30" s="53">
        <v>0.041760326976273236</v>
      </c>
      <c r="E30" s="53">
        <v>0.2202376346161989</v>
      </c>
      <c r="F30" s="53">
        <v>3.892809027520084</v>
      </c>
      <c r="G30" s="53"/>
      <c r="H30" s="53">
        <v>0.10299442717306224</v>
      </c>
      <c r="I30" s="53">
        <v>0.005607953680591557</v>
      </c>
      <c r="J30" s="53">
        <v>2.2995559328232287</v>
      </c>
      <c r="K30" s="53">
        <v>0.010203482442395</v>
      </c>
      <c r="L30" s="53">
        <v>6.717699045160046</v>
      </c>
    </row>
    <row r="31" spans="1:12" ht="12.75">
      <c r="A31" s="4" t="s">
        <v>10</v>
      </c>
      <c r="B31" s="53">
        <v>0.9276937567804948</v>
      </c>
      <c r="C31" s="53">
        <v>0.17399182506494698</v>
      </c>
      <c r="D31" s="53">
        <v>3.9896760830107425</v>
      </c>
      <c r="E31" s="53">
        <v>0.37954489651124584</v>
      </c>
      <c r="F31" s="53">
        <v>1.7673153493213714</v>
      </c>
      <c r="G31" s="53">
        <v>0.7196668470543756</v>
      </c>
      <c r="H31" s="53"/>
      <c r="I31" s="53">
        <v>0.06732625709940963</v>
      </c>
      <c r="J31" s="53">
        <v>1.5076855816693686</v>
      </c>
      <c r="K31" s="53">
        <v>0.12293479622571507</v>
      </c>
      <c r="L31" s="53">
        <v>9.65583539273767</v>
      </c>
    </row>
    <row r="32" spans="1:12" ht="12.75">
      <c r="A32" s="4" t="s">
        <v>11</v>
      </c>
      <c r="B32" s="53">
        <v>3.116301124046965</v>
      </c>
      <c r="C32" s="53">
        <v>0.0034510484188255996</v>
      </c>
      <c r="D32" s="53">
        <v>1.0007336118998484</v>
      </c>
      <c r="E32" s="53">
        <v>-0.06257226182857846</v>
      </c>
      <c r="F32" s="53">
        <v>0.6676282062286667</v>
      </c>
      <c r="G32" s="53">
        <v>-0.013984669421694955</v>
      </c>
      <c r="H32" s="53">
        <v>0.006659995226636593</v>
      </c>
      <c r="I32" s="53"/>
      <c r="J32" s="53">
        <v>0.3079004270408306</v>
      </c>
      <c r="K32" s="53">
        <v>0.08337539298593773</v>
      </c>
      <c r="L32" s="53">
        <v>5.109492874597439</v>
      </c>
    </row>
    <row r="33" spans="1:12" ht="12.75">
      <c r="A33" s="4" t="s">
        <v>12</v>
      </c>
      <c r="B33" s="53">
        <v>0.038811089169368755</v>
      </c>
      <c r="C33" s="53">
        <v>0.4630787560062106</v>
      </c>
      <c r="D33" s="53">
        <v>0.11396823292323058</v>
      </c>
      <c r="E33" s="53">
        <v>0.4388641930572824</v>
      </c>
      <c r="F33" s="53">
        <v>1.4596746312814468</v>
      </c>
      <c r="G33" s="53">
        <v>0.4142270527509476</v>
      </c>
      <c r="H33" s="53">
        <v>0.16137613020735248</v>
      </c>
      <c r="I33" s="53">
        <v>-0.0011180692581399178</v>
      </c>
      <c r="J33" s="53"/>
      <c r="K33" s="53">
        <v>0.022502244281934095</v>
      </c>
      <c r="L33" s="53">
        <v>3.1113842604196327</v>
      </c>
    </row>
    <row r="34" spans="1:12" ht="12.75">
      <c r="A34" s="4" t="s">
        <v>13</v>
      </c>
      <c r="B34" s="53">
        <v>0.3588209986083996</v>
      </c>
      <c r="C34" s="53">
        <v>0.01975549145878721</v>
      </c>
      <c r="D34" s="53">
        <v>0.8637965388625465</v>
      </c>
      <c r="E34" s="53">
        <v>0.0036623370975291825</v>
      </c>
      <c r="F34" s="53">
        <v>0.25247236366091785</v>
      </c>
      <c r="G34" s="53">
        <v>-0.048935338357249884</v>
      </c>
      <c r="H34" s="53">
        <v>0.060204067888108975</v>
      </c>
      <c r="I34" s="53">
        <v>0.09444163753303915</v>
      </c>
      <c r="J34" s="53">
        <v>0.14262425997240735</v>
      </c>
      <c r="K34" s="53"/>
      <c r="L34" s="53">
        <v>1.7468423567244862</v>
      </c>
    </row>
    <row r="35" spans="1:12" ht="12.75">
      <c r="A35" s="4" t="s">
        <v>14</v>
      </c>
      <c r="B35" s="53">
        <v>0.008869722658078484</v>
      </c>
      <c r="C35" s="53">
        <v>0.6681740353153175</v>
      </c>
      <c r="D35" s="53">
        <v>0.8480863452314386</v>
      </c>
      <c r="E35" s="53">
        <v>-0.44605681182815105</v>
      </c>
      <c r="F35" s="53">
        <v>-0.05702153216513584</v>
      </c>
      <c r="G35" s="53">
        <v>4.905357198037443</v>
      </c>
      <c r="H35" s="53">
        <v>-0.38712487785973665</v>
      </c>
      <c r="I35" s="53">
        <v>0.6820530603976608</v>
      </c>
      <c r="J35" s="53">
        <v>0.16310165441676525</v>
      </c>
      <c r="K35" s="53">
        <v>0.18533978785031968</v>
      </c>
      <c r="L35" s="53">
        <v>6.570778582053999</v>
      </c>
    </row>
    <row r="36" spans="1:12" ht="6" customHeight="1">
      <c r="A36" s="4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2.75">
      <c r="A37" s="20" t="s">
        <v>39</v>
      </c>
      <c r="B37" s="30">
        <v>20.735254669325748</v>
      </c>
      <c r="C37" s="30">
        <v>3.027163712718884</v>
      </c>
      <c r="D37" s="30">
        <v>26.551979171866336</v>
      </c>
      <c r="E37" s="30">
        <v>1.4667792131028596</v>
      </c>
      <c r="F37" s="30">
        <v>19.40780273243801</v>
      </c>
      <c r="G37" s="30">
        <v>7.834236460379361</v>
      </c>
      <c r="H37" s="30">
        <v>0.18365828211563678</v>
      </c>
      <c r="I37" s="30">
        <v>5.00117661382953</v>
      </c>
      <c r="J37" s="30">
        <v>10.304227525509368</v>
      </c>
      <c r="K37" s="30">
        <v>5.487721618714256</v>
      </c>
      <c r="L37" s="30">
        <v>100</v>
      </c>
    </row>
    <row r="38" spans="1:12" ht="9.75" customHeight="1" thickBo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2.25" customHeight="1">
      <c r="A39" s="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s="31" customFormat="1" ht="12">
      <c r="A40" s="31" t="s">
        <v>52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s="31" customFormat="1" ht="12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</sheetData>
  <conditionalFormatting sqref="D21:K21 C36:K36">
    <cfRule type="cellIs" priority="1" dxfId="0" operator="greaterThanOrEqual" stopIfTrue="1">
      <formula>5</formula>
    </cfRule>
    <cfRule type="cellIs" priority="2" dxfId="0" operator="lessThanOrEqual" stopIfTrue="1">
      <formula>-3</formula>
    </cfRule>
  </conditionalFormatting>
  <conditionalFormatting sqref="B9:K20 B24:K35">
    <cfRule type="cellIs" priority="3" dxfId="1" operator="greaterThanOrEqual" stopIfTrue="1">
      <formula>3.45</formula>
    </cfRule>
    <cfRule type="cellIs" priority="4" dxfId="1" operator="lessThanOrEqual" stopIfTrue="1">
      <formula>-3</formula>
    </cfRule>
  </conditionalFormatting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" sqref="L7"/>
    </sheetView>
  </sheetViews>
  <sheetFormatPr defaultColWidth="11.421875" defaultRowHeight="12.75"/>
  <cols>
    <col min="1" max="1" width="14.00390625" style="0" customWidth="1"/>
    <col min="2" max="7" width="9.00390625" style="0" customWidth="1"/>
    <col min="8" max="8" width="9.7109375" style="0" customWidth="1"/>
    <col min="9" max="12" width="9.00390625" style="0" customWidth="1"/>
  </cols>
  <sheetData>
    <row r="1" ht="15">
      <c r="A1" s="1" t="s">
        <v>16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24</v>
      </c>
    </row>
    <row r="4" spans="1:13" ht="12.75">
      <c r="A4" s="3" t="str">
        <f>+Exp!A4</f>
        <v>Enero-setiembre 2007-2008</v>
      </c>
      <c r="L4" s="29"/>
      <c r="M4" s="32"/>
    </row>
    <row r="5" ht="12.75">
      <c r="A5" s="3" t="s">
        <v>46</v>
      </c>
    </row>
    <row r="6" spans="1:12" ht="9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 t="s">
        <v>1</v>
      </c>
      <c r="B7" s="14" t="s">
        <v>40</v>
      </c>
      <c r="C7" s="14" t="s">
        <v>41</v>
      </c>
      <c r="D7" s="14" t="s">
        <v>42</v>
      </c>
      <c r="E7" s="17" t="s">
        <v>43</v>
      </c>
      <c r="F7" s="14" t="s">
        <v>50</v>
      </c>
      <c r="G7" s="14" t="s">
        <v>44</v>
      </c>
      <c r="H7" s="14" t="s">
        <v>45</v>
      </c>
      <c r="I7" s="14" t="s">
        <v>51</v>
      </c>
      <c r="J7" s="14" t="s">
        <v>47</v>
      </c>
      <c r="K7" s="14" t="s">
        <v>48</v>
      </c>
      <c r="L7" s="14" t="s">
        <v>22</v>
      </c>
    </row>
    <row r="8" ht="9" customHeight="1">
      <c r="A8" s="8"/>
    </row>
    <row r="9" spans="1:12" ht="15">
      <c r="A9" s="7"/>
      <c r="B9" s="7" t="str">
        <f>+Exp!B10</f>
        <v>Enero-setiembre 2008</v>
      </c>
      <c r="C9" s="7"/>
      <c r="D9" s="12"/>
      <c r="E9" s="12"/>
      <c r="F9" s="12"/>
      <c r="G9" s="12"/>
      <c r="H9" s="12"/>
      <c r="I9" s="12"/>
      <c r="J9" s="12"/>
      <c r="K9" s="12"/>
      <c r="L9" s="12"/>
    </row>
    <row r="10" ht="9" customHeight="1">
      <c r="A10" s="5"/>
    </row>
    <row r="11" spans="1:12" ht="12.75">
      <c r="A11" s="6" t="s">
        <v>8</v>
      </c>
      <c r="B11" s="43">
        <f>+Exp!B24</f>
        <v>20331.149999999998</v>
      </c>
      <c r="C11" s="43">
        <f>+Exp!C24</f>
        <v>3279.996</v>
      </c>
      <c r="D11" s="43">
        <f>+Exp!D24</f>
        <v>32772.064</v>
      </c>
      <c r="E11" s="43">
        <f>+Exp!E24</f>
        <v>9247.631</v>
      </c>
      <c r="F11" s="43">
        <f>+Exp!F24</f>
        <v>6911.895</v>
      </c>
      <c r="G11" s="43">
        <f>+Exp!G24</f>
        <v>4115.666</v>
      </c>
      <c r="H11" s="43">
        <f>+Exp!H24</f>
        <v>10736.744999999999</v>
      </c>
      <c r="I11" s="43">
        <f>+Exp!I24</f>
        <v>2206.2990000000004</v>
      </c>
      <c r="J11" s="43">
        <f>+Exp!J24</f>
        <v>4517.3279999999995</v>
      </c>
      <c r="K11" s="43">
        <f>+Exp!K24</f>
        <v>1741.3510000000003</v>
      </c>
      <c r="L11" s="45">
        <f>SUM(B11:K11)</f>
        <v>95860.12499999997</v>
      </c>
    </row>
    <row r="12" spans="1:12" ht="9" customHeight="1">
      <c r="A12" s="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5"/>
    </row>
    <row r="13" spans="1:14" ht="12.75">
      <c r="A13" s="6" t="s">
        <v>28</v>
      </c>
      <c r="B13" s="43">
        <f>SUM(B15:B28)</f>
        <v>34575.082</v>
      </c>
      <c r="C13" s="43">
        <f aca="true" t="shared" si="0" ref="C13:K13">SUM(C15:C28)</f>
        <v>1848.576</v>
      </c>
      <c r="D13" s="43">
        <f t="shared" si="0"/>
        <v>118088.101</v>
      </c>
      <c r="E13" s="43">
        <f t="shared" si="0"/>
        <v>45853.424999999996</v>
      </c>
      <c r="F13" s="43">
        <f t="shared" si="0"/>
        <v>19229.596999999998</v>
      </c>
      <c r="G13" s="43">
        <f t="shared" si="0"/>
        <v>11150.582999999999</v>
      </c>
      <c r="H13" s="43">
        <f t="shared" si="0"/>
        <v>217818.582</v>
      </c>
      <c r="I13" s="43">
        <f t="shared" si="0"/>
        <v>1041.8410000000001</v>
      </c>
      <c r="J13" s="43">
        <f t="shared" si="0"/>
        <v>20127.120000000003</v>
      </c>
      <c r="K13" s="43">
        <f t="shared" si="0"/>
        <v>2858.307</v>
      </c>
      <c r="L13" s="45">
        <f>SUM(B13:K13)</f>
        <v>472591.214</v>
      </c>
      <c r="M13" s="9"/>
      <c r="N13" s="9"/>
    </row>
    <row r="14" spans="1:14" ht="6.75" customHeight="1">
      <c r="A14" s="1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5"/>
      <c r="M14" s="9"/>
      <c r="N14" s="9"/>
    </row>
    <row r="15" spans="1:14" ht="12.75">
      <c r="A15" s="3" t="s">
        <v>57</v>
      </c>
      <c r="B15" s="43">
        <v>670.391</v>
      </c>
      <c r="C15" s="43">
        <v>23.308</v>
      </c>
      <c r="D15" s="43">
        <v>5660.472</v>
      </c>
      <c r="E15" s="43">
        <v>942.035</v>
      </c>
      <c r="F15" s="43">
        <v>2490.463</v>
      </c>
      <c r="G15" s="43">
        <v>1361.727</v>
      </c>
      <c r="H15" s="43">
        <v>6108.742</v>
      </c>
      <c r="I15" s="43">
        <v>63.472</v>
      </c>
      <c r="J15" s="43">
        <v>521.414</v>
      </c>
      <c r="K15" s="43">
        <v>119.067</v>
      </c>
      <c r="L15" s="45">
        <f>SUM(B15:K15)</f>
        <v>17961.091</v>
      </c>
      <c r="M15" s="9"/>
      <c r="N15" s="9"/>
    </row>
    <row r="16" spans="1:14" ht="6.75" customHeight="1">
      <c r="A16" s="1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5"/>
      <c r="M16" s="9"/>
      <c r="N16" s="9"/>
    </row>
    <row r="17" spans="1:14" ht="12.75">
      <c r="A17" s="3" t="s">
        <v>55</v>
      </c>
      <c r="B17" s="43">
        <v>316.919</v>
      </c>
      <c r="C17" s="43">
        <v>72.736</v>
      </c>
      <c r="D17" s="43">
        <v>1348.369</v>
      </c>
      <c r="E17" s="43">
        <v>1196.564</v>
      </c>
      <c r="F17" s="43">
        <v>245.153</v>
      </c>
      <c r="G17" s="43">
        <v>17.267</v>
      </c>
      <c r="H17" s="43">
        <v>5238.759</v>
      </c>
      <c r="I17" s="43">
        <v>2.748</v>
      </c>
      <c r="J17" s="43">
        <v>1486.644</v>
      </c>
      <c r="K17" s="43">
        <v>12.64</v>
      </c>
      <c r="L17" s="45">
        <f>SUM(B17:K17)</f>
        <v>9937.798999999999</v>
      </c>
      <c r="M17" s="9"/>
      <c r="N17" s="9"/>
    </row>
    <row r="18" spans="1:14" ht="12.75">
      <c r="A18" s="3" t="s">
        <v>17</v>
      </c>
      <c r="B18" s="43">
        <v>3999.646</v>
      </c>
      <c r="C18" s="43">
        <v>309.515</v>
      </c>
      <c r="D18" s="43">
        <v>21506.179</v>
      </c>
      <c r="E18" s="43">
        <v>6210.065</v>
      </c>
      <c r="F18" s="43">
        <v>10226.576</v>
      </c>
      <c r="G18" s="43">
        <v>7123.299</v>
      </c>
      <c r="H18" s="43">
        <v>183206.213</v>
      </c>
      <c r="I18" s="43">
        <v>55.742</v>
      </c>
      <c r="J18" s="43">
        <v>4516.423</v>
      </c>
      <c r="K18" s="43">
        <v>140.005</v>
      </c>
      <c r="L18" s="45">
        <f>SUM(B18:K18)</f>
        <v>237293.663</v>
      </c>
      <c r="M18" s="9"/>
      <c r="N18" s="28"/>
    </row>
    <row r="19" spans="1:14" ht="6.75" customHeight="1">
      <c r="A19" s="10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9"/>
      <c r="N19" s="9"/>
    </row>
    <row r="20" spans="1:14" ht="12.75">
      <c r="A20" s="3" t="s">
        <v>54</v>
      </c>
      <c r="B20" s="43">
        <v>10376.906</v>
      </c>
      <c r="C20" s="43">
        <v>334.058</v>
      </c>
      <c r="D20" s="43">
        <v>35610.563</v>
      </c>
      <c r="E20" s="43">
        <v>13802.867</v>
      </c>
      <c r="F20" s="43">
        <v>3463.561</v>
      </c>
      <c r="G20" s="43">
        <v>1558.493</v>
      </c>
      <c r="H20" s="43">
        <v>14267.896</v>
      </c>
      <c r="I20" s="43">
        <v>204.721</v>
      </c>
      <c r="J20" s="43">
        <v>4334.473</v>
      </c>
      <c r="K20" s="43">
        <v>918.483</v>
      </c>
      <c r="L20" s="45">
        <f>SUM(B20:K20)</f>
        <v>84872.02100000001</v>
      </c>
      <c r="M20" s="9"/>
      <c r="N20" s="9"/>
    </row>
    <row r="21" spans="1:14" ht="7.5" customHeight="1">
      <c r="A21" s="1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5"/>
      <c r="M21" s="9"/>
      <c r="N21" s="9"/>
    </row>
    <row r="22" spans="1:14" ht="12.75">
      <c r="A22" s="3" t="s">
        <v>18</v>
      </c>
      <c r="B22" s="43">
        <v>427.246</v>
      </c>
      <c r="C22" s="43">
        <v>171.949</v>
      </c>
      <c r="D22" s="43">
        <v>4457.148</v>
      </c>
      <c r="E22" s="43">
        <v>5739.967</v>
      </c>
      <c r="F22" s="43">
        <v>267.61</v>
      </c>
      <c r="G22" s="43">
        <v>75.085</v>
      </c>
      <c r="H22" s="43">
        <v>1562.685</v>
      </c>
      <c r="I22" s="43">
        <v>86.475</v>
      </c>
      <c r="J22" s="43">
        <v>1485.028</v>
      </c>
      <c r="K22" s="43">
        <v>31.838</v>
      </c>
      <c r="L22" s="45">
        <f>SUM(B22:K22)</f>
        <v>14305.030999999999</v>
      </c>
      <c r="M22" s="9"/>
      <c r="N22" s="9"/>
    </row>
    <row r="23" spans="1:14" ht="7.5" customHeight="1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5"/>
      <c r="M23" s="9"/>
      <c r="N23" s="9"/>
    </row>
    <row r="24" spans="1:14" ht="12.75">
      <c r="A24" s="3" t="s">
        <v>19</v>
      </c>
      <c r="B24" s="43">
        <v>5408.692</v>
      </c>
      <c r="C24" s="43">
        <v>109.303</v>
      </c>
      <c r="D24" s="43">
        <v>15090.636</v>
      </c>
      <c r="E24" s="43">
        <v>7737.998</v>
      </c>
      <c r="F24" s="43">
        <v>327.942</v>
      </c>
      <c r="G24" s="43">
        <v>363.97</v>
      </c>
      <c r="H24" s="43">
        <v>1934.904</v>
      </c>
      <c r="I24" s="43">
        <v>67.94</v>
      </c>
      <c r="J24" s="43">
        <v>3213.323</v>
      </c>
      <c r="K24" s="43">
        <v>169.748</v>
      </c>
      <c r="L24" s="45">
        <f>SUM(B24:K24)</f>
        <v>34424.456</v>
      </c>
      <c r="M24" s="9"/>
      <c r="N24" s="9"/>
    </row>
    <row r="25" spans="1:14" ht="7.5" customHeight="1">
      <c r="A25" s="1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5"/>
      <c r="M25" s="9"/>
      <c r="N25" s="9"/>
    </row>
    <row r="26" spans="1:14" ht="12.75">
      <c r="A26" s="3" t="s">
        <v>36</v>
      </c>
      <c r="B26" s="43">
        <v>2004.682</v>
      </c>
      <c r="C26" s="43">
        <v>660.728</v>
      </c>
      <c r="D26" s="43">
        <v>6465.382</v>
      </c>
      <c r="E26" s="43">
        <v>5664.136</v>
      </c>
      <c r="F26" s="43">
        <v>763.85</v>
      </c>
      <c r="G26" s="43">
        <v>43.126</v>
      </c>
      <c r="H26" s="43">
        <v>1343.733</v>
      </c>
      <c r="I26" s="43">
        <v>71.376</v>
      </c>
      <c r="J26" s="43">
        <v>1026.573</v>
      </c>
      <c r="K26" s="43">
        <v>84.523</v>
      </c>
      <c r="L26" s="45">
        <f>SUM(B26:K26)</f>
        <v>18128.109</v>
      </c>
      <c r="M26" s="9"/>
      <c r="N26" s="9"/>
    </row>
    <row r="27" spans="1:14" ht="7.5" customHeight="1">
      <c r="A27" s="1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5"/>
      <c r="M27" s="9"/>
      <c r="N27" s="9"/>
    </row>
    <row r="28" spans="1:14" ht="12.75">
      <c r="A28" s="3" t="s">
        <v>26</v>
      </c>
      <c r="B28" s="43">
        <v>11370.6</v>
      </c>
      <c r="C28" s="43">
        <v>166.979</v>
      </c>
      <c r="D28" s="43">
        <v>27949.352</v>
      </c>
      <c r="E28" s="43">
        <v>4559.793</v>
      </c>
      <c r="F28" s="43">
        <v>1444.442</v>
      </c>
      <c r="G28" s="43">
        <v>607.616</v>
      </c>
      <c r="H28" s="43">
        <v>4155.65</v>
      </c>
      <c r="I28" s="43">
        <v>489.367</v>
      </c>
      <c r="J28" s="43">
        <v>3543.242</v>
      </c>
      <c r="K28" s="43">
        <v>1382.003</v>
      </c>
      <c r="L28" s="45">
        <f>SUM(B28:K28)</f>
        <v>55669.043999999994</v>
      </c>
      <c r="M28" s="9"/>
      <c r="N28" s="9"/>
    </row>
    <row r="29" spans="1:14" ht="9" customHeight="1">
      <c r="A29" s="1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5"/>
      <c r="M29" s="9"/>
      <c r="N29" s="9"/>
    </row>
    <row r="30" spans="1:14" ht="12.75">
      <c r="A30" s="27" t="s">
        <v>27</v>
      </c>
      <c r="B30" s="43">
        <f aca="true" t="shared" si="1" ref="B30:L30">+B11+B13</f>
        <v>54906.232</v>
      </c>
      <c r="C30" s="43">
        <f t="shared" si="1"/>
        <v>5128.572</v>
      </c>
      <c r="D30" s="43">
        <f t="shared" si="1"/>
        <v>150860.16499999998</v>
      </c>
      <c r="E30" s="43">
        <f t="shared" si="1"/>
        <v>55101.056</v>
      </c>
      <c r="F30" s="43">
        <f t="shared" si="1"/>
        <v>26141.492</v>
      </c>
      <c r="G30" s="43">
        <f t="shared" si="1"/>
        <v>15266.249</v>
      </c>
      <c r="H30" s="43">
        <f t="shared" si="1"/>
        <v>228555.327</v>
      </c>
      <c r="I30" s="43">
        <f t="shared" si="1"/>
        <v>3248.1400000000003</v>
      </c>
      <c r="J30" s="43">
        <f t="shared" si="1"/>
        <v>24644.448000000004</v>
      </c>
      <c r="K30" s="43">
        <f t="shared" si="1"/>
        <v>4599.658</v>
      </c>
      <c r="L30" s="45">
        <f t="shared" si="1"/>
        <v>568451.3389999999</v>
      </c>
      <c r="M30" s="9"/>
      <c r="N30" s="9"/>
    </row>
    <row r="31" ht="9" customHeight="1">
      <c r="L31" s="29"/>
    </row>
    <row r="32" spans="1:12" ht="15">
      <c r="A32" s="7"/>
      <c r="B32" s="7" t="str">
        <f>+Exp!B26</f>
        <v>Enero-setiembre 2007</v>
      </c>
      <c r="C32" s="7"/>
      <c r="D32" s="12"/>
      <c r="E32" s="12"/>
      <c r="F32" s="12"/>
      <c r="G32" s="12"/>
      <c r="H32" s="12"/>
      <c r="I32" s="12"/>
      <c r="J32" s="12"/>
      <c r="K32" s="12"/>
      <c r="L32" s="41"/>
    </row>
    <row r="33" spans="1:12" ht="9" customHeight="1">
      <c r="A33" s="5"/>
      <c r="D33" s="12"/>
      <c r="E33" s="12"/>
      <c r="F33" s="12"/>
      <c r="G33" s="12"/>
      <c r="H33" s="12"/>
      <c r="I33" s="12"/>
      <c r="J33" s="12"/>
      <c r="K33" s="12"/>
      <c r="L33" s="29"/>
    </row>
    <row r="34" spans="1:12" ht="12.75">
      <c r="A34" s="6" t="s">
        <v>8</v>
      </c>
      <c r="B34" s="43">
        <f>+Exp!B40</f>
        <v>15179.087000000001</v>
      </c>
      <c r="C34" s="43">
        <f>+Exp!C40</f>
        <v>2125.3669999999997</v>
      </c>
      <c r="D34" s="43">
        <f>+Exp!D40</f>
        <v>26168.909</v>
      </c>
      <c r="E34" s="43">
        <f>+Exp!E40</f>
        <v>7382.191999999998</v>
      </c>
      <c r="F34" s="43">
        <f>+Exp!F40</f>
        <v>4972.889999999999</v>
      </c>
      <c r="G34" s="43">
        <f>+Exp!G40</f>
        <v>2514.274</v>
      </c>
      <c r="H34" s="43">
        <f>+Exp!H40</f>
        <v>7965.753000000001</v>
      </c>
      <c r="I34" s="43">
        <f>+Exp!I40</f>
        <v>1213.89</v>
      </c>
      <c r="J34" s="43">
        <f>+Exp!J40</f>
        <v>3540.706</v>
      </c>
      <c r="K34" s="43">
        <f>+Exp!K40</f>
        <v>1249.14</v>
      </c>
      <c r="L34" s="45">
        <f>SUM(B34:K34)</f>
        <v>72312.208</v>
      </c>
    </row>
    <row r="35" spans="1:12" ht="9" customHeight="1">
      <c r="A35" s="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5"/>
    </row>
    <row r="36" spans="1:14" ht="12.75">
      <c r="A36" s="6" t="s">
        <v>28</v>
      </c>
      <c r="B36" s="43">
        <f>SUM(B38:B51)</f>
        <v>23978.213</v>
      </c>
      <c r="C36" s="43">
        <f aca="true" t="shared" si="2" ref="C36:K36">SUM(C38:C51)</f>
        <v>1267.3839999999998</v>
      </c>
      <c r="D36" s="43">
        <f t="shared" si="2"/>
        <v>90430.208</v>
      </c>
      <c r="E36" s="43">
        <f t="shared" si="2"/>
        <v>41562.752</v>
      </c>
      <c r="F36" s="43">
        <f t="shared" si="2"/>
        <v>13620.962999999998</v>
      </c>
      <c r="G36" s="43">
        <f t="shared" si="2"/>
        <v>7543.274</v>
      </c>
      <c r="H36" s="43">
        <f t="shared" si="2"/>
        <v>190228.45699999997</v>
      </c>
      <c r="I36" s="43">
        <f t="shared" si="2"/>
        <v>757.134</v>
      </c>
      <c r="J36" s="43">
        <f t="shared" si="2"/>
        <v>16385.643</v>
      </c>
      <c r="K36" s="43">
        <f t="shared" si="2"/>
        <v>2021.368</v>
      </c>
      <c r="L36" s="45">
        <f>SUM(B36:K36)</f>
        <v>387795.39599999995</v>
      </c>
      <c r="M36" s="9"/>
      <c r="N36" s="9"/>
    </row>
    <row r="37" spans="1:14" ht="6.75" customHeight="1">
      <c r="A37" s="10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5"/>
      <c r="M37" s="9"/>
      <c r="N37" s="9"/>
    </row>
    <row r="38" spans="1:14" ht="12.75">
      <c r="A38" s="3" t="s">
        <v>57</v>
      </c>
      <c r="B38" s="43">
        <v>681.569</v>
      </c>
      <c r="C38" s="43">
        <v>67.7</v>
      </c>
      <c r="D38" s="43">
        <v>3863.159</v>
      </c>
      <c r="E38" s="43">
        <v>653.02</v>
      </c>
      <c r="F38" s="43">
        <v>1256.542</v>
      </c>
      <c r="G38" s="43">
        <v>1077.985</v>
      </c>
      <c r="H38" s="43">
        <v>4821.423</v>
      </c>
      <c r="I38" s="43">
        <v>138.401</v>
      </c>
      <c r="J38" s="43">
        <v>499.968</v>
      </c>
      <c r="K38" s="43">
        <v>29.525</v>
      </c>
      <c r="L38" s="45">
        <f>SUM(B38:K38)</f>
        <v>13089.292</v>
      </c>
      <c r="M38" s="9"/>
      <c r="N38" s="9"/>
    </row>
    <row r="39" spans="1:14" ht="6.75" customHeight="1">
      <c r="A39" s="1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5"/>
      <c r="M39" s="9"/>
      <c r="N39" s="9"/>
    </row>
    <row r="40" spans="1:14" ht="12.75">
      <c r="A40" s="3" t="s">
        <v>55</v>
      </c>
      <c r="B40" s="43">
        <v>224.224</v>
      </c>
      <c r="C40" s="43">
        <v>63.727</v>
      </c>
      <c r="D40" s="43">
        <v>1644.447</v>
      </c>
      <c r="E40" s="43">
        <v>771.659</v>
      </c>
      <c r="F40" s="43">
        <v>178.915</v>
      </c>
      <c r="G40" s="43">
        <v>81.743</v>
      </c>
      <c r="H40" s="43">
        <v>4663.941</v>
      </c>
      <c r="I40" s="43">
        <v>3.63</v>
      </c>
      <c r="J40" s="43">
        <v>1232.722</v>
      </c>
      <c r="K40" s="43">
        <v>54.375</v>
      </c>
      <c r="L40" s="45">
        <f>SUM(B40:K40)</f>
        <v>8919.383</v>
      </c>
      <c r="M40" s="9"/>
      <c r="N40" s="9"/>
    </row>
    <row r="41" spans="1:14" ht="12.75">
      <c r="A41" s="3" t="s">
        <v>17</v>
      </c>
      <c r="B41" s="43">
        <v>2974.312</v>
      </c>
      <c r="C41" s="43">
        <v>312.003</v>
      </c>
      <c r="D41" s="43">
        <v>18586.334</v>
      </c>
      <c r="E41" s="43">
        <v>6493.264</v>
      </c>
      <c r="F41" s="43">
        <v>6644.153</v>
      </c>
      <c r="G41" s="43">
        <v>4304.967</v>
      </c>
      <c r="H41" s="43">
        <v>163502.119</v>
      </c>
      <c r="I41" s="43">
        <v>50.182</v>
      </c>
      <c r="J41" s="43">
        <v>3785.607</v>
      </c>
      <c r="K41" s="43">
        <v>426.093</v>
      </c>
      <c r="L41" s="45">
        <f>SUM(B41:K41)</f>
        <v>207079.03399999999</v>
      </c>
      <c r="M41" s="50"/>
      <c r="N41" s="9"/>
    </row>
    <row r="42" spans="1:14" ht="6.75" customHeight="1">
      <c r="A42" s="1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5"/>
      <c r="M42" s="9"/>
      <c r="N42" s="9"/>
    </row>
    <row r="43" spans="1:14" ht="12.75">
      <c r="A43" s="3" t="s">
        <v>54</v>
      </c>
      <c r="B43" s="43">
        <v>6764.308</v>
      </c>
      <c r="C43" s="43">
        <v>244.641</v>
      </c>
      <c r="D43" s="43">
        <v>28858.302</v>
      </c>
      <c r="E43" s="43">
        <v>12269.675</v>
      </c>
      <c r="F43" s="43">
        <v>2952.848</v>
      </c>
      <c r="G43" s="43">
        <v>1318.345</v>
      </c>
      <c r="H43" s="43">
        <v>10521.286</v>
      </c>
      <c r="I43" s="43">
        <v>188.594</v>
      </c>
      <c r="J43" s="43">
        <v>3562.601</v>
      </c>
      <c r="K43" s="43">
        <v>638.178</v>
      </c>
      <c r="L43" s="45">
        <f>SUM(B43:K43)</f>
        <v>67318.77799999999</v>
      </c>
      <c r="M43" s="9"/>
      <c r="N43" s="9"/>
    </row>
    <row r="44" spans="1:14" ht="7.5" customHeight="1">
      <c r="A44" s="1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5"/>
      <c r="M44" s="9"/>
      <c r="N44" s="9"/>
    </row>
    <row r="45" spans="1:14" ht="12.75">
      <c r="A45" s="3" t="s">
        <v>18</v>
      </c>
      <c r="B45" s="43">
        <v>546.169</v>
      </c>
      <c r="C45" s="43">
        <v>311.068</v>
      </c>
      <c r="D45" s="43">
        <v>3221.174</v>
      </c>
      <c r="E45" s="43">
        <v>5168.232</v>
      </c>
      <c r="F45" s="43">
        <v>274.46</v>
      </c>
      <c r="G45" s="43">
        <v>83.962</v>
      </c>
      <c r="H45" s="43">
        <v>1378.936</v>
      </c>
      <c r="I45" s="43">
        <v>28.705</v>
      </c>
      <c r="J45" s="43">
        <v>1520.821</v>
      </c>
      <c r="K45" s="43">
        <v>20.028</v>
      </c>
      <c r="L45" s="45">
        <f>SUM(B45:K45)</f>
        <v>12553.554999999998</v>
      </c>
      <c r="M45" s="9"/>
      <c r="N45" s="9"/>
    </row>
    <row r="46" spans="1:14" ht="7.5" customHeight="1">
      <c r="A46" s="1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5"/>
      <c r="M46" s="9"/>
      <c r="N46" s="9"/>
    </row>
    <row r="47" spans="1:14" ht="12.75">
      <c r="A47" s="3" t="s">
        <v>19</v>
      </c>
      <c r="B47" s="43">
        <v>3505.84</v>
      </c>
      <c r="C47" s="43">
        <v>29.451</v>
      </c>
      <c r="D47" s="43">
        <v>9177.045</v>
      </c>
      <c r="E47" s="43">
        <v>7041.48</v>
      </c>
      <c r="F47" s="43">
        <v>588.577</v>
      </c>
      <c r="G47" s="43">
        <v>44.147</v>
      </c>
      <c r="H47" s="43">
        <v>1590.289</v>
      </c>
      <c r="I47" s="43">
        <v>27.26</v>
      </c>
      <c r="J47" s="43">
        <v>2430.421</v>
      </c>
      <c r="K47" s="43">
        <v>137.893</v>
      </c>
      <c r="L47" s="45">
        <f>SUM(B47:K47)</f>
        <v>24572.403</v>
      </c>
      <c r="M47" s="9"/>
      <c r="N47" s="9"/>
    </row>
    <row r="48" spans="1:14" ht="7.5" customHeight="1">
      <c r="A48" s="1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5"/>
      <c r="M48" s="9"/>
      <c r="N48" s="9"/>
    </row>
    <row r="49" spans="1:14" ht="12.75">
      <c r="A49" s="3" t="s">
        <v>36</v>
      </c>
      <c r="B49" s="43">
        <v>1930.108</v>
      </c>
      <c r="C49" s="43">
        <v>87.216</v>
      </c>
      <c r="D49" s="43">
        <v>4003.539</v>
      </c>
      <c r="E49" s="43">
        <v>5084.153</v>
      </c>
      <c r="F49" s="43">
        <v>143.649</v>
      </c>
      <c r="G49" s="43">
        <v>75.773</v>
      </c>
      <c r="H49" s="43">
        <v>1197.156</v>
      </c>
      <c r="I49" s="43">
        <v>26.309</v>
      </c>
      <c r="J49" s="43">
        <v>1075.412</v>
      </c>
      <c r="K49" s="43">
        <v>80.811</v>
      </c>
      <c r="L49" s="45">
        <f>SUM(B49:K49)</f>
        <v>13704.125999999997</v>
      </c>
      <c r="M49" s="9"/>
      <c r="N49" s="9"/>
    </row>
    <row r="50" spans="1:14" ht="7.5" customHeight="1">
      <c r="A50" s="1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5"/>
      <c r="M50" s="9"/>
      <c r="N50" s="9"/>
    </row>
    <row r="51" spans="1:14" ht="12.75">
      <c r="A51" s="3" t="s">
        <v>26</v>
      </c>
      <c r="B51" s="43">
        <v>7351.683</v>
      </c>
      <c r="C51" s="43">
        <v>151.578</v>
      </c>
      <c r="D51" s="43">
        <v>21076.208</v>
      </c>
      <c r="E51" s="43">
        <v>4081.269</v>
      </c>
      <c r="F51" s="43">
        <v>1581.819</v>
      </c>
      <c r="G51" s="43">
        <v>556.352</v>
      </c>
      <c r="H51" s="43">
        <v>2553.307</v>
      </c>
      <c r="I51" s="43">
        <v>294.053</v>
      </c>
      <c r="J51" s="43">
        <v>2278.091</v>
      </c>
      <c r="K51" s="43">
        <v>634.465</v>
      </c>
      <c r="L51" s="45">
        <f>SUM(B51:K51)</f>
        <v>40558.825</v>
      </c>
      <c r="M51" s="9"/>
      <c r="N51" s="9"/>
    </row>
    <row r="52" spans="1:14" ht="9" customHeight="1">
      <c r="A52" s="1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5"/>
      <c r="M52" s="9"/>
      <c r="N52" s="9"/>
    </row>
    <row r="53" spans="1:14" ht="12.75">
      <c r="A53" s="27" t="s">
        <v>27</v>
      </c>
      <c r="B53" s="43">
        <f aca="true" t="shared" si="3" ref="B53:L53">+B34+B36</f>
        <v>39157.3</v>
      </c>
      <c r="C53" s="43">
        <f t="shared" si="3"/>
        <v>3392.7509999999993</v>
      </c>
      <c r="D53" s="43">
        <f t="shared" si="3"/>
        <v>116599.117</v>
      </c>
      <c r="E53" s="43">
        <f t="shared" si="3"/>
        <v>48944.943999999996</v>
      </c>
      <c r="F53" s="43">
        <f t="shared" si="3"/>
        <v>18593.852999999996</v>
      </c>
      <c r="G53" s="43">
        <f t="shared" si="3"/>
        <v>10057.548</v>
      </c>
      <c r="H53" s="43">
        <f t="shared" si="3"/>
        <v>198194.20999999996</v>
      </c>
      <c r="I53" s="43">
        <f t="shared" si="3"/>
        <v>1971.0240000000001</v>
      </c>
      <c r="J53" s="43">
        <f t="shared" si="3"/>
        <v>19926.349000000002</v>
      </c>
      <c r="K53" s="43">
        <f t="shared" si="3"/>
        <v>3270.508</v>
      </c>
      <c r="L53" s="45">
        <f t="shared" si="3"/>
        <v>460107.60399999993</v>
      </c>
      <c r="M53" s="9"/>
      <c r="N53" s="9"/>
    </row>
    <row r="54" ht="9" customHeight="1"/>
    <row r="55" spans="1:12" ht="15">
      <c r="A55" s="7"/>
      <c r="B55" s="7" t="str">
        <f>+Exp!B42</f>
        <v>Crecimiento 2008/2007</v>
      </c>
      <c r="C55" s="7"/>
      <c r="D55" s="12"/>
      <c r="E55" s="12"/>
      <c r="F55" s="12"/>
      <c r="G55" s="12"/>
      <c r="H55" s="12"/>
      <c r="I55" s="12"/>
      <c r="J55" s="12"/>
      <c r="K55" s="12"/>
      <c r="L55" s="12"/>
    </row>
    <row r="56" spans="1:11" ht="9" customHeight="1">
      <c r="A56" s="5"/>
      <c r="D56" s="12"/>
      <c r="E56" s="12"/>
      <c r="F56" s="12"/>
      <c r="G56" s="12"/>
      <c r="H56" s="12"/>
      <c r="I56" s="12"/>
      <c r="J56" s="12"/>
      <c r="K56" s="12"/>
    </row>
    <row r="57" spans="1:12" ht="12.75">
      <c r="A57" s="6" t="s">
        <v>8</v>
      </c>
      <c r="B57" s="23">
        <f aca="true" t="shared" si="4" ref="B57:L57">+(B11/B34-1)*100</f>
        <v>33.941850389288874</v>
      </c>
      <c r="C57" s="23">
        <f t="shared" si="4"/>
        <v>54.32609991592044</v>
      </c>
      <c r="D57" s="23">
        <f t="shared" si="4"/>
        <v>25.23282495269481</v>
      </c>
      <c r="E57" s="23">
        <f t="shared" si="4"/>
        <v>25.269445714768747</v>
      </c>
      <c r="F57" s="23">
        <f t="shared" si="4"/>
        <v>38.99151197794444</v>
      </c>
      <c r="G57" s="23">
        <f t="shared" si="4"/>
        <v>63.69202401965737</v>
      </c>
      <c r="H57" s="23">
        <f t="shared" si="4"/>
        <v>34.78631586994976</v>
      </c>
      <c r="I57" s="23">
        <f t="shared" si="4"/>
        <v>81.75444233002993</v>
      </c>
      <c r="J57" s="23">
        <f t="shared" si="4"/>
        <v>27.58269113560965</v>
      </c>
      <c r="K57" s="23">
        <f t="shared" si="4"/>
        <v>39.40398994508223</v>
      </c>
      <c r="L57" s="23">
        <f t="shared" si="4"/>
        <v>32.56423452040072</v>
      </c>
    </row>
    <row r="58" spans="1:12" ht="9" customHeight="1">
      <c r="A58" s="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>
      <c r="A59" s="6" t="s">
        <v>28</v>
      </c>
      <c r="B59" s="23">
        <f>(B13/B36-1)*100</f>
        <v>44.19373954180823</v>
      </c>
      <c r="C59" s="23">
        <f aca="true" t="shared" si="5" ref="C59:L59">(C13/C36-1)*100</f>
        <v>45.85760905929066</v>
      </c>
      <c r="D59" s="23">
        <f t="shared" si="5"/>
        <v>30.584794187358266</v>
      </c>
      <c r="E59" s="23">
        <f t="shared" si="5"/>
        <v>10.323361167229717</v>
      </c>
      <c r="F59" s="23">
        <f t="shared" si="5"/>
        <v>41.17648656706579</v>
      </c>
      <c r="G59" s="23">
        <f t="shared" si="5"/>
        <v>47.82152948441218</v>
      </c>
      <c r="H59" s="23">
        <f t="shared" si="5"/>
        <v>14.503679120942481</v>
      </c>
      <c r="I59" s="23">
        <f t="shared" si="5"/>
        <v>37.60325120784434</v>
      </c>
      <c r="J59" s="23">
        <f t="shared" si="5"/>
        <v>22.83387353184738</v>
      </c>
      <c r="K59" s="23">
        <f t="shared" si="5"/>
        <v>41.40458343062716</v>
      </c>
      <c r="L59" s="23">
        <f t="shared" si="5"/>
        <v>21.86612292839083</v>
      </c>
    </row>
    <row r="60" spans="1:12" ht="6.75" customHeight="1">
      <c r="A60" s="10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3" ht="12.75">
      <c r="A61" s="3" t="s">
        <v>57</v>
      </c>
      <c r="B61" s="23">
        <f>(B15/B38-1)*100</f>
        <v>-1.640039379725311</v>
      </c>
      <c r="C61" s="23">
        <f aca="true" t="shared" si="6" ref="C61:L61">(C15/C38-1)*100</f>
        <v>-65.57163958641064</v>
      </c>
      <c r="D61" s="23">
        <f t="shared" si="6"/>
        <v>46.524437642872066</v>
      </c>
      <c r="E61" s="23">
        <f t="shared" si="6"/>
        <v>44.25821567486447</v>
      </c>
      <c r="F61" s="23">
        <f t="shared" si="6"/>
        <v>98.1997418311525</v>
      </c>
      <c r="G61" s="23">
        <f t="shared" si="6"/>
        <v>26.321516533161436</v>
      </c>
      <c r="H61" s="23">
        <f t="shared" si="6"/>
        <v>26.699980482940422</v>
      </c>
      <c r="I61" s="23">
        <f t="shared" si="6"/>
        <v>-54.13905968887509</v>
      </c>
      <c r="J61" s="23">
        <f t="shared" si="6"/>
        <v>4.289474526369674</v>
      </c>
      <c r="K61" s="23">
        <f t="shared" si="6"/>
        <v>303.2751905165115</v>
      </c>
      <c r="L61" s="23">
        <f t="shared" si="6"/>
        <v>37.21972892040304</v>
      </c>
      <c r="M61" s="42"/>
    </row>
    <row r="62" spans="1:12" ht="6.75" customHeight="1">
      <c r="A62" s="10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3" ht="12.75">
      <c r="A63" s="3" t="s">
        <v>55</v>
      </c>
      <c r="B63" s="23">
        <f aca="true" t="shared" si="7" ref="B63:L63">+(B17/B40-1)*100</f>
        <v>41.34035607249893</v>
      </c>
      <c r="C63" s="23">
        <f t="shared" si="7"/>
        <v>14.13686506504308</v>
      </c>
      <c r="D63" s="23">
        <f t="shared" si="7"/>
        <v>-18.004715262942494</v>
      </c>
      <c r="E63" s="23">
        <f t="shared" si="7"/>
        <v>55.06383000781434</v>
      </c>
      <c r="F63" s="23">
        <f t="shared" si="7"/>
        <v>37.02204957661459</v>
      </c>
      <c r="G63" s="23">
        <f t="shared" si="7"/>
        <v>-78.87647871989039</v>
      </c>
      <c r="H63" s="23">
        <f t="shared" si="7"/>
        <v>12.324727092388187</v>
      </c>
      <c r="I63" s="23">
        <f t="shared" si="7"/>
        <v>-24.297520661157012</v>
      </c>
      <c r="J63" s="23">
        <f t="shared" si="7"/>
        <v>20.598480435978274</v>
      </c>
      <c r="K63" s="23">
        <f t="shared" si="7"/>
        <v>-76.75402298850574</v>
      </c>
      <c r="L63" s="23">
        <f t="shared" si="7"/>
        <v>11.418009519268303</v>
      </c>
      <c r="M63" s="42"/>
    </row>
    <row r="64" spans="1:13" ht="12.75">
      <c r="A64" s="3" t="s">
        <v>17</v>
      </c>
      <c r="B64" s="23">
        <f aca="true" t="shared" si="8" ref="B64:L64">+(B18/B41-1)*100</f>
        <v>34.47298064224602</v>
      </c>
      <c r="C64" s="23">
        <f t="shared" si="8"/>
        <v>-0.797428229856767</v>
      </c>
      <c r="D64" s="23">
        <f t="shared" si="8"/>
        <v>15.709633755640029</v>
      </c>
      <c r="E64" s="23">
        <f t="shared" si="8"/>
        <v>-4.361427473147561</v>
      </c>
      <c r="F64" s="23">
        <f t="shared" si="8"/>
        <v>53.9184302348245</v>
      </c>
      <c r="G64" s="23">
        <f t="shared" si="8"/>
        <v>65.46698267373479</v>
      </c>
      <c r="H64" s="23">
        <f t="shared" si="8"/>
        <v>12.051277451639631</v>
      </c>
      <c r="I64" s="23">
        <f t="shared" si="8"/>
        <v>11.07967000119563</v>
      </c>
      <c r="J64" s="23">
        <f t="shared" si="8"/>
        <v>19.305120684740906</v>
      </c>
      <c r="K64" s="23">
        <f t="shared" si="8"/>
        <v>-67.14214971848868</v>
      </c>
      <c r="L64" s="23">
        <f t="shared" si="8"/>
        <v>14.590868238259214</v>
      </c>
      <c r="M64" s="42"/>
    </row>
    <row r="65" spans="1:12" ht="6.75" customHeight="1">
      <c r="A65" s="1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3" ht="12.75">
      <c r="A66" s="3" t="s">
        <v>54</v>
      </c>
      <c r="B66" s="23">
        <f aca="true" t="shared" si="9" ref="B66:L66">+(B20/B43-1)*100</f>
        <v>53.40676385522363</v>
      </c>
      <c r="C66" s="23">
        <f t="shared" si="9"/>
        <v>36.55029206061127</v>
      </c>
      <c r="D66" s="23">
        <f t="shared" si="9"/>
        <v>23.39798439977516</v>
      </c>
      <c r="E66" s="23">
        <f t="shared" si="9"/>
        <v>12.495783303143737</v>
      </c>
      <c r="F66" s="23">
        <f t="shared" si="9"/>
        <v>17.295607494865983</v>
      </c>
      <c r="G66" s="23">
        <f t="shared" si="9"/>
        <v>18.21586913895832</v>
      </c>
      <c r="H66" s="23">
        <f t="shared" si="9"/>
        <v>35.60981043572051</v>
      </c>
      <c r="I66" s="23">
        <f t="shared" si="9"/>
        <v>8.551173420151237</v>
      </c>
      <c r="J66" s="23">
        <f t="shared" si="9"/>
        <v>21.665968206936448</v>
      </c>
      <c r="K66" s="23">
        <f t="shared" si="9"/>
        <v>43.92269868281262</v>
      </c>
      <c r="L66" s="23">
        <f t="shared" si="9"/>
        <v>26.074809319919655</v>
      </c>
      <c r="M66" s="42"/>
    </row>
    <row r="67" spans="1:12" ht="7.5" customHeight="1">
      <c r="A67" s="1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3" ht="12.75">
      <c r="A68" s="3" t="s">
        <v>18</v>
      </c>
      <c r="B68" s="23">
        <f aca="true" t="shared" si="10" ref="B68:L68">+(B22/B45-1)*100</f>
        <v>-21.77402965016323</v>
      </c>
      <c r="C68" s="23">
        <f t="shared" si="10"/>
        <v>-44.72301876117118</v>
      </c>
      <c r="D68" s="23">
        <f t="shared" si="10"/>
        <v>38.370296047341746</v>
      </c>
      <c r="E68" s="23">
        <f t="shared" si="10"/>
        <v>11.062487132930565</v>
      </c>
      <c r="F68" s="23">
        <f t="shared" si="10"/>
        <v>-2.4958099540916545</v>
      </c>
      <c r="G68" s="23">
        <f t="shared" si="10"/>
        <v>-10.572640003811262</v>
      </c>
      <c r="H68" s="23">
        <f t="shared" si="10"/>
        <v>13.325419018721686</v>
      </c>
      <c r="I68" s="23">
        <f t="shared" si="10"/>
        <v>201.254136909946</v>
      </c>
      <c r="J68" s="23">
        <f t="shared" si="10"/>
        <v>-2.3535314149396913</v>
      </c>
      <c r="K68" s="23">
        <f t="shared" si="10"/>
        <v>58.967445576193334</v>
      </c>
      <c r="L68" s="23">
        <f t="shared" si="10"/>
        <v>13.952031914465678</v>
      </c>
      <c r="M68" s="42"/>
    </row>
    <row r="69" spans="1:12" ht="7.5" customHeight="1">
      <c r="A69" s="1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3" ht="12.75">
      <c r="A70" s="3" t="s">
        <v>19</v>
      </c>
      <c r="B70" s="23">
        <f aca="true" t="shared" si="11" ref="B70:L70">+(B24/B47-1)*100</f>
        <v>54.27663555667115</v>
      </c>
      <c r="C70" s="23">
        <f t="shared" si="11"/>
        <v>271.1351057689042</v>
      </c>
      <c r="D70" s="23">
        <f t="shared" si="11"/>
        <v>64.43894521602542</v>
      </c>
      <c r="E70" s="23">
        <f t="shared" si="11"/>
        <v>9.891642097968045</v>
      </c>
      <c r="F70" s="23">
        <f t="shared" si="11"/>
        <v>-44.282226454652495</v>
      </c>
      <c r="G70" s="23">
        <f t="shared" si="11"/>
        <v>724.4501325118355</v>
      </c>
      <c r="H70" s="23">
        <f t="shared" si="11"/>
        <v>21.66996061722115</v>
      </c>
      <c r="I70" s="23">
        <f t="shared" si="11"/>
        <v>149.22964049889947</v>
      </c>
      <c r="J70" s="23">
        <f t="shared" si="11"/>
        <v>32.21260843285998</v>
      </c>
      <c r="K70" s="23">
        <f t="shared" si="11"/>
        <v>23.101245168355167</v>
      </c>
      <c r="L70" s="23">
        <f t="shared" si="11"/>
        <v>40.09397452906824</v>
      </c>
      <c r="M70" s="42"/>
    </row>
    <row r="71" spans="1:12" ht="7.5" customHeight="1">
      <c r="A71" s="10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3" ht="12.75">
      <c r="A72" s="3" t="s">
        <v>36</v>
      </c>
      <c r="B72" s="23">
        <f aca="true" t="shared" si="12" ref="B72:L72">+(B26/B49-1)*100</f>
        <v>3.8637216155779974</v>
      </c>
      <c r="C72" s="23">
        <f t="shared" si="12"/>
        <v>657.5765914511098</v>
      </c>
      <c r="D72" s="23">
        <f t="shared" si="12"/>
        <v>61.49167024475093</v>
      </c>
      <c r="E72" s="23">
        <f t="shared" si="12"/>
        <v>11.407662200567149</v>
      </c>
      <c r="F72" s="23">
        <f t="shared" si="12"/>
        <v>431.74752347736495</v>
      </c>
      <c r="G72" s="23">
        <f t="shared" si="12"/>
        <v>-43.08526783946789</v>
      </c>
      <c r="H72" s="23">
        <f t="shared" si="12"/>
        <v>12.24376772951896</v>
      </c>
      <c r="I72" s="23">
        <f t="shared" si="12"/>
        <v>171.29879508913302</v>
      </c>
      <c r="J72" s="23">
        <f t="shared" si="12"/>
        <v>-4.541422264211292</v>
      </c>
      <c r="K72" s="23">
        <f t="shared" si="12"/>
        <v>4.593434062194479</v>
      </c>
      <c r="L72" s="23">
        <f t="shared" si="12"/>
        <v>32.28212437626452</v>
      </c>
      <c r="M72" s="42"/>
    </row>
    <row r="73" spans="1:12" ht="7.5" customHeight="1">
      <c r="A73" s="1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3" ht="12.75">
      <c r="A74" s="3" t="s">
        <v>26</v>
      </c>
      <c r="B74" s="23">
        <f aca="true" t="shared" si="13" ref="B74:L74">+(B28/B51-1)*100</f>
        <v>54.66662531559101</v>
      </c>
      <c r="C74" s="23">
        <f t="shared" si="13"/>
        <v>10.160445447228494</v>
      </c>
      <c r="D74" s="23">
        <f t="shared" si="13"/>
        <v>32.61091368997686</v>
      </c>
      <c r="E74" s="23">
        <f t="shared" si="13"/>
        <v>11.724882628417777</v>
      </c>
      <c r="F74" s="23">
        <f t="shared" si="13"/>
        <v>-8.684748381451978</v>
      </c>
      <c r="G74" s="23">
        <f t="shared" si="13"/>
        <v>9.214310364661227</v>
      </c>
      <c r="H74" s="23">
        <f t="shared" si="13"/>
        <v>62.75559499895627</v>
      </c>
      <c r="I74" s="23">
        <f t="shared" si="13"/>
        <v>66.42135941479938</v>
      </c>
      <c r="J74" s="23">
        <f t="shared" si="13"/>
        <v>55.53557781493366</v>
      </c>
      <c r="K74" s="23">
        <f t="shared" si="13"/>
        <v>117.82178685979522</v>
      </c>
      <c r="L74" s="23">
        <f t="shared" si="13"/>
        <v>37.255070875450656</v>
      </c>
      <c r="M74" s="42"/>
    </row>
    <row r="75" spans="1:12" ht="12.75">
      <c r="A75" s="1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2.75">
      <c r="A76" s="27" t="s">
        <v>27</v>
      </c>
      <c r="B76" s="23">
        <f aca="true" t="shared" si="14" ref="B76:L76">+(B30/B53-1)*100</f>
        <v>40.219657637273244</v>
      </c>
      <c r="C76" s="23">
        <f t="shared" si="14"/>
        <v>51.16264058281912</v>
      </c>
      <c r="D76" s="23">
        <f t="shared" si="14"/>
        <v>29.383625606701624</v>
      </c>
      <c r="E76" s="23">
        <f t="shared" si="14"/>
        <v>12.577625995445008</v>
      </c>
      <c r="F76" s="23">
        <f t="shared" si="14"/>
        <v>40.59211934180615</v>
      </c>
      <c r="G76" s="23">
        <f t="shared" si="14"/>
        <v>51.7889748077762</v>
      </c>
      <c r="H76" s="23">
        <f t="shared" si="14"/>
        <v>15.318871827789525</v>
      </c>
      <c r="I76" s="23">
        <f t="shared" si="14"/>
        <v>64.79454334396742</v>
      </c>
      <c r="J76" s="23">
        <f t="shared" si="14"/>
        <v>23.677689274638336</v>
      </c>
      <c r="K76" s="23">
        <f t="shared" si="14"/>
        <v>40.64047542461295</v>
      </c>
      <c r="L76" s="23">
        <f t="shared" si="14"/>
        <v>23.54747760265228</v>
      </c>
    </row>
    <row r="77" spans="1:12" ht="9" customHeight="1" thickBot="1">
      <c r="A77" s="1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2.25" customHeight="1">
      <c r="A78" s="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s="31" customFormat="1" ht="12">
      <c r="A79" s="31" t="s">
        <v>53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s="31" customFormat="1" ht="12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</sheetData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79" sqref="D79"/>
    </sheetView>
  </sheetViews>
  <sheetFormatPr defaultColWidth="11.421875" defaultRowHeight="12.75"/>
  <cols>
    <col min="1" max="1" width="14.00390625" style="0" customWidth="1"/>
    <col min="2" max="7" width="8.8515625" style="0" customWidth="1"/>
    <col min="8" max="8" width="9.57421875" style="0" customWidth="1"/>
    <col min="9" max="12" width="9.00390625" style="0" customWidth="1"/>
    <col min="13" max="13" width="12.28125" style="0" bestFit="1" customWidth="1"/>
  </cols>
  <sheetData>
    <row r="1" ht="15">
      <c r="A1" s="1" t="s">
        <v>35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25</v>
      </c>
    </row>
    <row r="4" ht="12.75">
      <c r="A4" s="3" t="str">
        <f>+Exp!A4</f>
        <v>Enero-setiembre 2007-2008</v>
      </c>
    </row>
    <row r="5" ht="12.75">
      <c r="A5" s="3" t="s">
        <v>46</v>
      </c>
    </row>
    <row r="6" spans="1:12" ht="9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 t="s">
        <v>1</v>
      </c>
      <c r="B7" s="14" t="s">
        <v>40</v>
      </c>
      <c r="C7" s="14" t="s">
        <v>41</v>
      </c>
      <c r="D7" s="14" t="s">
        <v>42</v>
      </c>
      <c r="E7" s="17" t="s">
        <v>43</v>
      </c>
      <c r="F7" s="14" t="s">
        <v>50</v>
      </c>
      <c r="G7" s="14" t="s">
        <v>44</v>
      </c>
      <c r="H7" s="14" t="s">
        <v>45</v>
      </c>
      <c r="I7" s="14" t="s">
        <v>51</v>
      </c>
      <c r="J7" s="14" t="s">
        <v>47</v>
      </c>
      <c r="K7" s="14" t="s">
        <v>48</v>
      </c>
      <c r="L7" s="14" t="s">
        <v>22</v>
      </c>
    </row>
    <row r="8" ht="7.5" customHeight="1">
      <c r="A8" s="8"/>
    </row>
    <row r="9" spans="1:12" ht="15">
      <c r="A9" s="7"/>
      <c r="B9" s="7" t="str">
        <f>+Exp!B10</f>
        <v>Enero-setiembre 2008</v>
      </c>
      <c r="C9" s="7"/>
      <c r="D9" s="12"/>
      <c r="E9" s="12"/>
      <c r="F9" s="12"/>
      <c r="G9" s="12"/>
      <c r="H9" s="12"/>
      <c r="I9" s="12"/>
      <c r="J9" s="12"/>
      <c r="K9" s="12"/>
      <c r="L9" s="12"/>
    </row>
    <row r="10" ht="7.5" customHeight="1">
      <c r="A10" s="5"/>
    </row>
    <row r="11" spans="1:12" ht="12.75">
      <c r="A11" s="6" t="s">
        <v>8</v>
      </c>
      <c r="B11" s="43">
        <f>+Imp!B24</f>
        <v>18275.260000000002</v>
      </c>
      <c r="C11" s="43">
        <f>+Imp!C24</f>
        <v>2089.7830000000004</v>
      </c>
      <c r="D11" s="43">
        <f>+Imp!D24</f>
        <v>20672.84</v>
      </c>
      <c r="E11" s="43">
        <f>+Imp!E24</f>
        <v>14374.851999999999</v>
      </c>
      <c r="F11" s="43">
        <f>+Imp!F24</f>
        <v>7606.300000000001</v>
      </c>
      <c r="G11" s="43">
        <f>+Imp!G24</f>
        <v>5752.601999999999</v>
      </c>
      <c r="H11" s="43">
        <f>+Imp!H24</f>
        <v>9316.238</v>
      </c>
      <c r="I11" s="43">
        <f>+Imp!I24</f>
        <v>3064.7480000000005</v>
      </c>
      <c r="J11" s="43">
        <f>+Imp!J24</f>
        <v>7907.621000000001</v>
      </c>
      <c r="K11" s="43">
        <f>+Imp!K24</f>
        <v>3743.4029999999993</v>
      </c>
      <c r="L11" s="45">
        <f>SUM(B11:K11)</f>
        <v>92803.64700000001</v>
      </c>
    </row>
    <row r="12" spans="1:12" ht="9" customHeight="1">
      <c r="A12" s="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5"/>
    </row>
    <row r="13" spans="1:14" ht="12.75">
      <c r="A13" s="6" t="s">
        <v>28</v>
      </c>
      <c r="B13" s="43">
        <f>SUM(B15:B28)</f>
        <v>26402.286</v>
      </c>
      <c r="C13" s="43">
        <f aca="true" t="shared" si="0" ref="C13:K13">SUM(C15:C28)</f>
        <v>1539.382</v>
      </c>
      <c r="D13" s="43">
        <f t="shared" si="0"/>
        <v>110549.014</v>
      </c>
      <c r="E13" s="43">
        <f t="shared" si="0"/>
        <v>29817.813</v>
      </c>
      <c r="F13" s="43">
        <f t="shared" si="0"/>
        <v>21973.615000000005</v>
      </c>
      <c r="G13" s="43">
        <f t="shared" si="0"/>
        <v>7875.371000000001</v>
      </c>
      <c r="H13" s="43">
        <f t="shared" si="0"/>
        <v>227619.202</v>
      </c>
      <c r="I13" s="43">
        <f t="shared" si="0"/>
        <v>3273.727</v>
      </c>
      <c r="J13" s="43">
        <f t="shared" si="0"/>
        <v>14993.761</v>
      </c>
      <c r="K13" s="43">
        <f t="shared" si="0"/>
        <v>3085.4260000000004</v>
      </c>
      <c r="L13" s="45">
        <f>SUM(B13:K13)</f>
        <v>447129.59699999995</v>
      </c>
      <c r="M13" s="9"/>
      <c r="N13" s="9"/>
    </row>
    <row r="14" spans="1:14" ht="6.75" customHeight="1">
      <c r="A14" s="1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5"/>
      <c r="M14" s="9"/>
      <c r="N14" s="9"/>
    </row>
    <row r="15" spans="1:14" ht="12.75">
      <c r="A15" s="3" t="s">
        <v>57</v>
      </c>
      <c r="B15" s="43">
        <v>275.743</v>
      </c>
      <c r="C15" s="43">
        <v>5.043</v>
      </c>
      <c r="D15" s="43">
        <v>895.724</v>
      </c>
      <c r="E15" s="43">
        <v>198.086</v>
      </c>
      <c r="F15" s="43">
        <v>659.995</v>
      </c>
      <c r="G15" s="43">
        <v>515.753</v>
      </c>
      <c r="H15" s="43">
        <v>2706.091</v>
      </c>
      <c r="I15" s="43">
        <v>11.609</v>
      </c>
      <c r="J15" s="43">
        <v>374.284</v>
      </c>
      <c r="K15" s="43">
        <v>16.249</v>
      </c>
      <c r="L15" s="45">
        <f>SUM(B15:K15)</f>
        <v>5658.576999999999</v>
      </c>
      <c r="M15" s="9"/>
      <c r="N15" s="9"/>
    </row>
    <row r="16" spans="1:14" ht="6.75" customHeight="1">
      <c r="A16" s="1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5"/>
      <c r="M16" s="9"/>
      <c r="N16" s="9"/>
    </row>
    <row r="17" spans="1:14" ht="12.75">
      <c r="A17" s="3" t="s">
        <v>55</v>
      </c>
      <c r="B17" s="43">
        <v>219.229</v>
      </c>
      <c r="C17" s="43">
        <v>32.073</v>
      </c>
      <c r="D17" s="43">
        <v>2356.051</v>
      </c>
      <c r="E17" s="43">
        <v>791.045</v>
      </c>
      <c r="F17" s="43">
        <v>580.49</v>
      </c>
      <c r="G17" s="43">
        <v>206.708</v>
      </c>
      <c r="H17" s="43">
        <v>7007.63</v>
      </c>
      <c r="I17" s="43">
        <v>10.637</v>
      </c>
      <c r="J17" s="43">
        <v>325.003</v>
      </c>
      <c r="K17" s="43">
        <v>138.201</v>
      </c>
      <c r="L17" s="45">
        <f>SUM(B17:K17)</f>
        <v>11667.067</v>
      </c>
      <c r="M17" s="9"/>
      <c r="N17" s="9"/>
    </row>
    <row r="18" spans="1:14" ht="12.75">
      <c r="A18" s="3" t="s">
        <v>17</v>
      </c>
      <c r="B18" s="43">
        <v>5309.733</v>
      </c>
      <c r="C18" s="43">
        <v>378.487</v>
      </c>
      <c r="D18" s="43">
        <v>19105.904</v>
      </c>
      <c r="E18" s="43">
        <v>8803.8</v>
      </c>
      <c r="F18" s="43">
        <v>8760.197</v>
      </c>
      <c r="G18" s="43">
        <v>2542.523</v>
      </c>
      <c r="H18" s="43">
        <v>118226.411</v>
      </c>
      <c r="I18" s="43">
        <v>269.333</v>
      </c>
      <c r="J18" s="43">
        <v>4413.371</v>
      </c>
      <c r="K18" s="43">
        <v>400.402</v>
      </c>
      <c r="L18" s="45">
        <f>SUM(B18:K18)</f>
        <v>168210.16100000002</v>
      </c>
      <c r="M18" s="9"/>
      <c r="N18" s="9"/>
    </row>
    <row r="19" spans="1:14" ht="6.75" customHeight="1">
      <c r="A19" s="10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9"/>
      <c r="N19" s="9"/>
    </row>
    <row r="20" spans="1:14" ht="12.75">
      <c r="A20" s="3" t="s">
        <v>54</v>
      </c>
      <c r="B20" s="43">
        <v>6876.849</v>
      </c>
      <c r="C20" s="43">
        <v>314.061</v>
      </c>
      <c r="D20" s="43">
        <v>27259.407</v>
      </c>
      <c r="E20" s="43">
        <v>5487.349</v>
      </c>
      <c r="F20" s="43">
        <v>3831.911</v>
      </c>
      <c r="G20" s="43">
        <v>1129.904</v>
      </c>
      <c r="H20" s="43">
        <v>29606.322</v>
      </c>
      <c r="I20" s="43">
        <v>339.086</v>
      </c>
      <c r="J20" s="43">
        <v>2773.908</v>
      </c>
      <c r="K20" s="43">
        <v>571.136</v>
      </c>
      <c r="L20" s="45">
        <f>SUM(B20:K20)</f>
        <v>78189.93299999999</v>
      </c>
      <c r="M20" s="9"/>
      <c r="N20" s="9"/>
    </row>
    <row r="21" spans="1:14" ht="7.5" customHeight="1">
      <c r="A21" s="1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5"/>
      <c r="M21" s="9"/>
      <c r="N21" s="9"/>
    </row>
    <row r="22" spans="1:14" ht="12.75">
      <c r="A22" s="3" t="s">
        <v>18</v>
      </c>
      <c r="B22" s="43">
        <v>1037.894</v>
      </c>
      <c r="C22" s="43">
        <v>366.45</v>
      </c>
      <c r="D22" s="43">
        <v>5064.024</v>
      </c>
      <c r="E22" s="43">
        <v>2051.73</v>
      </c>
      <c r="F22" s="43">
        <v>873.733</v>
      </c>
      <c r="G22" s="43">
        <v>536.904</v>
      </c>
      <c r="H22" s="43">
        <v>12134.568</v>
      </c>
      <c r="I22" s="43">
        <v>304.455</v>
      </c>
      <c r="J22" s="43">
        <v>912.05</v>
      </c>
      <c r="K22" s="43">
        <v>64.229</v>
      </c>
      <c r="L22" s="45">
        <f>SUM(B22:K22)</f>
        <v>23346.037</v>
      </c>
      <c r="M22" s="9"/>
      <c r="N22" s="9"/>
    </row>
    <row r="23" spans="1:14" ht="7.5" customHeight="1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5"/>
      <c r="M23" s="9"/>
      <c r="N23" s="9"/>
    </row>
    <row r="24" spans="1:15" ht="12.75">
      <c r="A24" s="3" t="s">
        <v>19</v>
      </c>
      <c r="B24" s="43">
        <v>5455.441</v>
      </c>
      <c r="C24" s="43">
        <v>313.528</v>
      </c>
      <c r="D24" s="43">
        <v>15440.241</v>
      </c>
      <c r="E24" s="43">
        <v>4946.483</v>
      </c>
      <c r="F24" s="43">
        <v>3358.967</v>
      </c>
      <c r="G24" s="43">
        <v>1210.314</v>
      </c>
      <c r="H24" s="43">
        <v>26539.52</v>
      </c>
      <c r="I24" s="43">
        <v>1821.989</v>
      </c>
      <c r="J24" s="43">
        <v>2964.858</v>
      </c>
      <c r="K24" s="43">
        <v>673.975</v>
      </c>
      <c r="L24" s="45">
        <f>SUM(B24:K24)</f>
        <v>62725.316</v>
      </c>
      <c r="M24" s="28">
        <f>+L24-H24</f>
        <v>36185.796</v>
      </c>
      <c r="N24" s="9">
        <f>+M24/M47*100</f>
        <v>159.2435234287023</v>
      </c>
      <c r="O24">
        <f>+L24/L13</f>
        <v>0.1402844195974797</v>
      </c>
    </row>
    <row r="25" spans="1:14" ht="7.5" customHeight="1">
      <c r="A25" s="1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5"/>
      <c r="M25" s="9"/>
      <c r="N25" s="9"/>
    </row>
    <row r="26" spans="1:14" ht="12.75">
      <c r="A26" s="3" t="s">
        <v>36</v>
      </c>
      <c r="B26" s="43">
        <v>1842.11</v>
      </c>
      <c r="C26" s="43">
        <v>70.103</v>
      </c>
      <c r="D26" s="43">
        <v>10531.65</v>
      </c>
      <c r="E26" s="43">
        <v>3522.48</v>
      </c>
      <c r="F26" s="43">
        <v>1446.187</v>
      </c>
      <c r="G26" s="43">
        <v>828.705</v>
      </c>
      <c r="H26" s="43">
        <v>23760.45</v>
      </c>
      <c r="I26" s="43">
        <v>238.043</v>
      </c>
      <c r="J26" s="43">
        <v>1274.414</v>
      </c>
      <c r="K26" s="43">
        <v>159.737</v>
      </c>
      <c r="L26" s="45">
        <f>SUM(B26:K26)</f>
        <v>43673.87899999999</v>
      </c>
      <c r="M26" s="9"/>
      <c r="N26" s="9"/>
    </row>
    <row r="27" spans="1:14" ht="7.5" customHeight="1">
      <c r="A27" s="1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5"/>
      <c r="M27" s="9"/>
      <c r="N27" s="9"/>
    </row>
    <row r="28" spans="1:14" ht="12.75">
      <c r="A28" s="3" t="s">
        <v>26</v>
      </c>
      <c r="B28" s="43">
        <v>5385.287</v>
      </c>
      <c r="C28" s="43">
        <v>59.637</v>
      </c>
      <c r="D28" s="43">
        <v>29896.013</v>
      </c>
      <c r="E28" s="43">
        <v>4016.84</v>
      </c>
      <c r="F28" s="43">
        <v>2462.135</v>
      </c>
      <c r="G28" s="43">
        <v>904.56</v>
      </c>
      <c r="H28" s="43">
        <v>7638.21</v>
      </c>
      <c r="I28" s="43">
        <v>278.575</v>
      </c>
      <c r="J28" s="43">
        <v>1955.873</v>
      </c>
      <c r="K28" s="43">
        <v>1061.497</v>
      </c>
      <c r="L28" s="45">
        <f>SUM(B28:K28)</f>
        <v>53658.627</v>
      </c>
      <c r="M28" s="9"/>
      <c r="N28" s="9"/>
    </row>
    <row r="29" spans="1:14" ht="9" customHeight="1">
      <c r="A29" s="1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5"/>
      <c r="M29" s="9"/>
      <c r="N29" s="9"/>
    </row>
    <row r="30" spans="1:14" ht="12.75">
      <c r="A30" s="27" t="s">
        <v>27</v>
      </c>
      <c r="B30" s="43">
        <f aca="true" t="shared" si="1" ref="B30:K30">+B11+B13</f>
        <v>44677.546</v>
      </c>
      <c r="C30" s="43">
        <f t="shared" si="1"/>
        <v>3629.1650000000004</v>
      </c>
      <c r="D30" s="43">
        <f t="shared" si="1"/>
        <v>131221.854</v>
      </c>
      <c r="E30" s="43">
        <f t="shared" si="1"/>
        <v>44192.66499999999</v>
      </c>
      <c r="F30" s="43">
        <f t="shared" si="1"/>
        <v>29579.915000000008</v>
      </c>
      <c r="G30" s="43">
        <f t="shared" si="1"/>
        <v>13627.973</v>
      </c>
      <c r="H30" s="43">
        <f t="shared" si="1"/>
        <v>236935.44</v>
      </c>
      <c r="I30" s="43">
        <f t="shared" si="1"/>
        <v>6338.475</v>
      </c>
      <c r="J30" s="43">
        <f t="shared" si="1"/>
        <v>22901.382</v>
      </c>
      <c r="K30" s="43">
        <f t="shared" si="1"/>
        <v>6828.829</v>
      </c>
      <c r="L30" s="45">
        <f>SUM(B30:K30)</f>
        <v>539933.2440000001</v>
      </c>
      <c r="M30" s="9"/>
      <c r="N30" s="9">
        <f>B30+D30+I30+K30</f>
        <v>189066.704</v>
      </c>
    </row>
    <row r="31" ht="9" customHeight="1"/>
    <row r="32" spans="1:12" ht="15">
      <c r="A32" s="7"/>
      <c r="B32" s="7" t="str">
        <f>+Exp!B26</f>
        <v>Enero-setiembre 2007</v>
      </c>
      <c r="C32" s="7"/>
      <c r="D32" s="12"/>
      <c r="E32" s="12"/>
      <c r="F32" s="12"/>
      <c r="G32" s="12"/>
      <c r="H32" s="12"/>
      <c r="I32" s="12"/>
      <c r="J32" s="12"/>
      <c r="K32" s="12"/>
      <c r="L32" s="12"/>
    </row>
    <row r="33" spans="1:11" ht="7.5" customHeight="1">
      <c r="A33" s="5"/>
      <c r="D33" s="12"/>
      <c r="E33" s="12"/>
      <c r="F33" s="12"/>
      <c r="G33" s="12"/>
      <c r="H33" s="12"/>
      <c r="I33" s="12"/>
      <c r="J33" s="12"/>
      <c r="K33" s="12"/>
    </row>
    <row r="34" spans="1:12" ht="12.75">
      <c r="A34" s="6" t="s">
        <v>8</v>
      </c>
      <c r="B34" s="43">
        <f>+Imp!B40</f>
        <v>13564.679999999997</v>
      </c>
      <c r="C34" s="43">
        <f>+Imp!C40</f>
        <v>1402.0799999999997</v>
      </c>
      <c r="D34" s="43">
        <f>+Imp!D40</f>
        <v>14640.832</v>
      </c>
      <c r="E34" s="43">
        <f>+Imp!E40</f>
        <v>9965.838999999998</v>
      </c>
      <c r="F34" s="43">
        <f>+Imp!F40</f>
        <v>7273.081</v>
      </c>
      <c r="G34" s="43">
        <f>+Imp!G40</f>
        <v>3972.8409999999994</v>
      </c>
      <c r="H34" s="43">
        <f>+Imp!H40</f>
        <v>9274.515</v>
      </c>
      <c r="I34" s="43">
        <f>+Imp!I40</f>
        <v>1928.594</v>
      </c>
      <c r="J34" s="43">
        <f>+Imp!J40</f>
        <v>5566.7339999999995</v>
      </c>
      <c r="K34" s="43">
        <f>+Imp!K40</f>
        <v>2496.7169999999996</v>
      </c>
      <c r="L34" s="45">
        <f>SUM(B34:K34)</f>
        <v>70085.913</v>
      </c>
    </row>
    <row r="35" spans="1:12" ht="9" customHeight="1">
      <c r="A35" s="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5"/>
    </row>
    <row r="36" spans="1:14" ht="12.75">
      <c r="A36" s="6" t="s">
        <v>28</v>
      </c>
      <c r="B36" s="43">
        <f>SUM(B38:B51)</f>
        <v>18476.473</v>
      </c>
      <c r="C36" s="43">
        <f aca="true" t="shared" si="2" ref="C36:K36">SUM(C38:C51)</f>
        <v>1045.061</v>
      </c>
      <c r="D36" s="43">
        <f t="shared" si="2"/>
        <v>71015.95700000001</v>
      </c>
      <c r="E36" s="43">
        <f t="shared" si="2"/>
        <v>20535.033</v>
      </c>
      <c r="F36" s="43">
        <f t="shared" si="2"/>
        <v>16465.405</v>
      </c>
      <c r="G36" s="43">
        <f t="shared" si="2"/>
        <v>5838.0869999999995</v>
      </c>
      <c r="H36" s="43">
        <f t="shared" si="2"/>
        <v>196075.78399999999</v>
      </c>
      <c r="I36" s="43">
        <f t="shared" si="2"/>
        <v>1997.775</v>
      </c>
      <c r="J36" s="43">
        <f t="shared" si="2"/>
        <v>9010.271</v>
      </c>
      <c r="K36" s="43">
        <f t="shared" si="2"/>
        <v>1513.5539999999999</v>
      </c>
      <c r="L36" s="45">
        <f>SUM(B36:K36)</f>
        <v>341973.4</v>
      </c>
      <c r="M36" s="9"/>
      <c r="N36" s="9"/>
    </row>
    <row r="37" spans="1:14" ht="6.75" customHeight="1">
      <c r="A37" s="10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5"/>
      <c r="M37" s="9"/>
      <c r="N37" s="9"/>
    </row>
    <row r="38" spans="1:14" ht="12.75">
      <c r="A38" s="3" t="s">
        <v>57</v>
      </c>
      <c r="B38" s="43">
        <v>80.621</v>
      </c>
      <c r="C38" s="43">
        <v>4.799</v>
      </c>
      <c r="D38" s="43">
        <v>721.57</v>
      </c>
      <c r="E38" s="43">
        <v>103.708</v>
      </c>
      <c r="F38" s="43">
        <v>448.016</v>
      </c>
      <c r="G38" s="43">
        <v>525.468</v>
      </c>
      <c r="H38" s="43">
        <v>2111.226</v>
      </c>
      <c r="I38" s="43">
        <v>26.825</v>
      </c>
      <c r="J38" s="43">
        <v>167.342</v>
      </c>
      <c r="K38" s="43">
        <v>8.492</v>
      </c>
      <c r="L38" s="45">
        <f>SUM(B38:K38)</f>
        <v>4198.067</v>
      </c>
      <c r="M38" s="9"/>
      <c r="N38" s="9"/>
    </row>
    <row r="39" spans="1:14" ht="6.75" customHeight="1">
      <c r="A39" s="1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5"/>
      <c r="M39" s="9"/>
      <c r="N39" s="9"/>
    </row>
    <row r="40" spans="1:14" ht="12.75">
      <c r="A40" s="3" t="s">
        <v>55</v>
      </c>
      <c r="B40" s="43">
        <v>206.788</v>
      </c>
      <c r="C40" s="43">
        <v>13.35</v>
      </c>
      <c r="D40" s="43">
        <v>1228.759</v>
      </c>
      <c r="E40" s="43">
        <v>746.568</v>
      </c>
      <c r="F40" s="43">
        <v>467.356</v>
      </c>
      <c r="G40" s="43">
        <v>163.191</v>
      </c>
      <c r="H40" s="43">
        <v>5719.287</v>
      </c>
      <c r="I40" s="43">
        <v>2.999</v>
      </c>
      <c r="J40" s="43">
        <v>240.584</v>
      </c>
      <c r="K40" s="43">
        <v>13.168</v>
      </c>
      <c r="L40" s="45">
        <f>SUM(B40:K40)</f>
        <v>8802.05</v>
      </c>
      <c r="M40" s="9"/>
      <c r="N40" s="9"/>
    </row>
    <row r="41" spans="1:14" ht="12.75">
      <c r="A41" s="3" t="s">
        <v>17</v>
      </c>
      <c r="B41" s="43">
        <v>3774.284</v>
      </c>
      <c r="C41" s="43">
        <v>287.541</v>
      </c>
      <c r="D41" s="43">
        <v>13863.655</v>
      </c>
      <c r="E41" s="43">
        <v>5264.655</v>
      </c>
      <c r="F41" s="43">
        <v>6144.87</v>
      </c>
      <c r="G41" s="43">
        <v>2021.207</v>
      </c>
      <c r="H41" s="43">
        <v>102673.05</v>
      </c>
      <c r="I41" s="43">
        <v>217.1</v>
      </c>
      <c r="J41" s="43">
        <v>2459.181</v>
      </c>
      <c r="K41" s="43">
        <v>275.425</v>
      </c>
      <c r="L41" s="45">
        <f>SUM(B41:K41)</f>
        <v>136980.968</v>
      </c>
      <c r="M41" s="9"/>
      <c r="N41" s="9"/>
    </row>
    <row r="42" spans="1:14" ht="6.75" customHeight="1">
      <c r="A42" s="1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5"/>
      <c r="M42" s="9"/>
      <c r="N42" s="9"/>
    </row>
    <row r="43" spans="1:14" ht="12.75">
      <c r="A43" s="3" t="s">
        <v>54</v>
      </c>
      <c r="B43" s="43">
        <v>5250.367</v>
      </c>
      <c r="C43" s="43">
        <v>232.266</v>
      </c>
      <c r="D43" s="43">
        <v>19322.167</v>
      </c>
      <c r="E43" s="43">
        <v>4368.34</v>
      </c>
      <c r="F43" s="43">
        <v>2931.008</v>
      </c>
      <c r="G43" s="43">
        <v>870.72</v>
      </c>
      <c r="H43" s="43">
        <v>24864.472</v>
      </c>
      <c r="I43" s="43">
        <v>219.479</v>
      </c>
      <c r="J43" s="43">
        <v>1718.482</v>
      </c>
      <c r="K43" s="43">
        <v>390.589</v>
      </c>
      <c r="L43" s="45">
        <f>SUM(B43:K43)</f>
        <v>60167.89000000001</v>
      </c>
      <c r="M43" s="9"/>
      <c r="N43" s="9"/>
    </row>
    <row r="44" spans="1:14" ht="7.5" customHeight="1">
      <c r="A44" s="1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5"/>
      <c r="M44" s="9"/>
      <c r="N44" s="9"/>
    </row>
    <row r="45" spans="1:14" ht="12.75">
      <c r="A45" s="3" t="s">
        <v>18</v>
      </c>
      <c r="B45" s="43">
        <v>866.42</v>
      </c>
      <c r="C45" s="43">
        <v>231.932</v>
      </c>
      <c r="D45" s="43">
        <v>3330.677</v>
      </c>
      <c r="E45" s="43">
        <v>975.926</v>
      </c>
      <c r="F45" s="43">
        <v>928.601</v>
      </c>
      <c r="G45" s="43">
        <v>373.972</v>
      </c>
      <c r="H45" s="43">
        <v>11693.213</v>
      </c>
      <c r="I45" s="43">
        <v>177.279</v>
      </c>
      <c r="J45" s="43">
        <v>560.548</v>
      </c>
      <c r="K45" s="43">
        <v>42.51</v>
      </c>
      <c r="L45" s="45">
        <f>SUM(B45:K45)</f>
        <v>19181.077999999998</v>
      </c>
      <c r="M45" s="9"/>
      <c r="N45" s="9"/>
    </row>
    <row r="46" spans="1:14" ht="7.5" customHeight="1">
      <c r="A46" s="1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5"/>
      <c r="M46" s="9"/>
      <c r="N46" s="9"/>
    </row>
    <row r="47" spans="1:15" ht="12.75">
      <c r="A47" s="3" t="s">
        <v>19</v>
      </c>
      <c r="B47" s="43">
        <v>3473.322</v>
      </c>
      <c r="C47" s="43">
        <v>185.612</v>
      </c>
      <c r="D47" s="43">
        <v>9181.662</v>
      </c>
      <c r="E47" s="43">
        <v>3474.099</v>
      </c>
      <c r="F47" s="43">
        <v>2406.545</v>
      </c>
      <c r="G47" s="43">
        <v>828.124</v>
      </c>
      <c r="H47" s="43">
        <v>21637.306</v>
      </c>
      <c r="I47" s="43">
        <v>1068.027</v>
      </c>
      <c r="J47" s="43">
        <v>1744.938</v>
      </c>
      <c r="K47" s="43">
        <v>361.23</v>
      </c>
      <c r="L47" s="45">
        <f>SUM(B47:K47)</f>
        <v>44360.865000000005</v>
      </c>
      <c r="M47" s="51">
        <f>+L47-H47</f>
        <v>22723.559000000005</v>
      </c>
      <c r="N47" s="9"/>
      <c r="O47">
        <f>+L47/L36</f>
        <v>0.12972022092946411</v>
      </c>
    </row>
    <row r="48" spans="1:14" ht="7.5" customHeight="1">
      <c r="A48" s="1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5"/>
      <c r="M48" s="9"/>
      <c r="N48" s="9"/>
    </row>
    <row r="49" spans="1:14" ht="12.75">
      <c r="A49" s="3" t="s">
        <v>36</v>
      </c>
      <c r="B49" s="43">
        <v>1436.395</v>
      </c>
      <c r="C49" s="43">
        <v>46.25</v>
      </c>
      <c r="D49" s="43">
        <v>6426.087</v>
      </c>
      <c r="E49" s="43">
        <v>2893.794</v>
      </c>
      <c r="F49" s="43">
        <v>1264.275</v>
      </c>
      <c r="G49" s="43">
        <v>545.75</v>
      </c>
      <c r="H49" s="43">
        <v>21188.748</v>
      </c>
      <c r="I49" s="43">
        <v>165.825</v>
      </c>
      <c r="J49" s="43">
        <v>845.823</v>
      </c>
      <c r="K49" s="43">
        <v>110.829</v>
      </c>
      <c r="L49" s="45">
        <f>SUM(B49:K49)</f>
        <v>34923.77599999999</v>
      </c>
      <c r="M49" s="9"/>
      <c r="N49" s="9"/>
    </row>
    <row r="50" spans="1:14" ht="7.5" customHeight="1">
      <c r="A50" s="1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5"/>
      <c r="M50" s="9"/>
      <c r="N50" s="9"/>
    </row>
    <row r="51" spans="1:14" ht="12.75">
      <c r="A51" s="3" t="s">
        <v>26</v>
      </c>
      <c r="B51" s="43">
        <v>3388.276</v>
      </c>
      <c r="C51" s="43">
        <v>43.311</v>
      </c>
      <c r="D51" s="43">
        <v>16941.38</v>
      </c>
      <c r="E51" s="43">
        <v>2707.943</v>
      </c>
      <c r="F51" s="43">
        <v>1874.734</v>
      </c>
      <c r="G51" s="43">
        <v>509.655</v>
      </c>
      <c r="H51" s="43">
        <v>6188.482</v>
      </c>
      <c r="I51" s="43">
        <v>120.241</v>
      </c>
      <c r="J51" s="43">
        <v>1273.373</v>
      </c>
      <c r="K51" s="43">
        <v>311.311</v>
      </c>
      <c r="L51" s="45">
        <f>SUM(B51:K51)</f>
        <v>33358.706000000006</v>
      </c>
      <c r="M51" s="9"/>
      <c r="N51" s="9"/>
    </row>
    <row r="52" spans="1:14" ht="9" customHeight="1">
      <c r="A52" s="1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5"/>
      <c r="M52" s="9"/>
      <c r="N52" s="9"/>
    </row>
    <row r="53" spans="1:14" ht="12.75">
      <c r="A53" s="27" t="s">
        <v>27</v>
      </c>
      <c r="B53" s="43">
        <f aca="true" t="shared" si="3" ref="B53:K53">+B36+B34</f>
        <v>32041.153</v>
      </c>
      <c r="C53" s="43">
        <f t="shared" si="3"/>
        <v>2447.1409999999996</v>
      </c>
      <c r="D53" s="43">
        <f t="shared" si="3"/>
        <v>85656.789</v>
      </c>
      <c r="E53" s="43">
        <f t="shared" si="3"/>
        <v>30500.871999999996</v>
      </c>
      <c r="F53" s="43">
        <f t="shared" si="3"/>
        <v>23738.485999999997</v>
      </c>
      <c r="G53" s="43">
        <f t="shared" si="3"/>
        <v>9810.928</v>
      </c>
      <c r="H53" s="43">
        <f t="shared" si="3"/>
        <v>205350.299</v>
      </c>
      <c r="I53" s="43">
        <f t="shared" si="3"/>
        <v>3926.369</v>
      </c>
      <c r="J53" s="43">
        <f t="shared" si="3"/>
        <v>14577.005000000001</v>
      </c>
      <c r="K53" s="43">
        <f t="shared" si="3"/>
        <v>4010.2709999999997</v>
      </c>
      <c r="L53" s="45">
        <f>SUM(B53:K53)</f>
        <v>412059.313</v>
      </c>
      <c r="M53" s="9"/>
      <c r="N53" s="9">
        <f>B53+D53+I53+K53</f>
        <v>125634.58200000001</v>
      </c>
    </row>
    <row r="54" ht="9" customHeight="1"/>
    <row r="55" spans="1:12" ht="15">
      <c r="A55" s="7"/>
      <c r="B55" s="7" t="str">
        <f>+Exp!B42</f>
        <v>Crecimiento 2008/2007</v>
      </c>
      <c r="C55" s="7"/>
      <c r="D55" s="12"/>
      <c r="E55" s="12"/>
      <c r="F55" s="12"/>
      <c r="G55" s="12"/>
      <c r="H55" s="12"/>
      <c r="I55" s="12"/>
      <c r="J55" s="12"/>
      <c r="K55" s="12"/>
      <c r="L55" s="12"/>
    </row>
    <row r="56" spans="1:11" ht="9" customHeight="1">
      <c r="A56" s="5"/>
      <c r="D56" s="12"/>
      <c r="E56" s="12"/>
      <c r="F56" s="12"/>
      <c r="G56" s="12"/>
      <c r="H56" s="12"/>
      <c r="I56" s="12"/>
      <c r="J56" s="12"/>
      <c r="K56" s="12"/>
    </row>
    <row r="57" spans="1:12" ht="12.75">
      <c r="A57" s="6" t="s">
        <v>8</v>
      </c>
      <c r="B57" s="23">
        <f aca="true" t="shared" si="4" ref="B57:L57">+(B11/B34-1)*100</f>
        <v>34.726805202924105</v>
      </c>
      <c r="C57" s="23">
        <f t="shared" si="4"/>
        <v>49.048770398265496</v>
      </c>
      <c r="D57" s="23">
        <f t="shared" si="4"/>
        <v>41.19989902213208</v>
      </c>
      <c r="E57" s="23">
        <f t="shared" si="4"/>
        <v>44.2412625770896</v>
      </c>
      <c r="F57" s="23">
        <f t="shared" si="4"/>
        <v>4.581538415425324</v>
      </c>
      <c r="G57" s="23">
        <f t="shared" si="4"/>
        <v>44.79819353455121</v>
      </c>
      <c r="H57" s="23">
        <f t="shared" si="4"/>
        <v>0.4498671898206963</v>
      </c>
      <c r="I57" s="23">
        <f t="shared" si="4"/>
        <v>58.9109994120069</v>
      </c>
      <c r="J57" s="23">
        <f t="shared" si="4"/>
        <v>42.05135363033337</v>
      </c>
      <c r="K57" s="23">
        <f t="shared" si="4"/>
        <v>49.933012031399635</v>
      </c>
      <c r="L57" s="23">
        <f t="shared" si="4"/>
        <v>32.414122935089694</v>
      </c>
    </row>
    <row r="58" spans="1:12" ht="9" customHeight="1">
      <c r="A58" s="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>
      <c r="A59" s="6" t="s">
        <v>28</v>
      </c>
      <c r="B59" s="23">
        <f aca="true" t="shared" si="5" ref="B59:L59">+(B13/B36-1)*100</f>
        <v>42.89678554992611</v>
      </c>
      <c r="C59" s="23">
        <f t="shared" si="5"/>
        <v>47.30068388352453</v>
      </c>
      <c r="D59" s="23">
        <f t="shared" si="5"/>
        <v>55.66785081837309</v>
      </c>
      <c r="E59" s="23">
        <f t="shared" si="5"/>
        <v>45.204602300858234</v>
      </c>
      <c r="F59" s="23">
        <f t="shared" si="5"/>
        <v>33.453231183806324</v>
      </c>
      <c r="G59" s="23">
        <f t="shared" si="5"/>
        <v>34.896430971309634</v>
      </c>
      <c r="H59" s="23">
        <f t="shared" si="5"/>
        <v>16.087360385104986</v>
      </c>
      <c r="I59" s="23">
        <f t="shared" si="5"/>
        <v>63.86865387743863</v>
      </c>
      <c r="J59" s="23">
        <f t="shared" si="5"/>
        <v>66.40743657987645</v>
      </c>
      <c r="K59" s="23">
        <f t="shared" si="5"/>
        <v>103.85305050232768</v>
      </c>
      <c r="L59" s="23">
        <f t="shared" si="5"/>
        <v>30.7498176758777</v>
      </c>
    </row>
    <row r="60" spans="1:12" ht="6.75" customHeight="1">
      <c r="A60" s="10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2.75">
      <c r="A61" s="3" t="s">
        <v>57</v>
      </c>
      <c r="B61" s="23">
        <f>(B15/B38-1)*100</f>
        <v>242.02379032758213</v>
      </c>
      <c r="C61" s="23">
        <f aca="true" t="shared" si="6" ref="C61:L61">(C15/C38-1)*100</f>
        <v>5.084392581787878</v>
      </c>
      <c r="D61" s="23">
        <f t="shared" si="6"/>
        <v>24.1354269163075</v>
      </c>
      <c r="E61" s="23">
        <f t="shared" si="6"/>
        <v>91.00358699425311</v>
      </c>
      <c r="F61" s="23">
        <f t="shared" si="6"/>
        <v>47.3150512481697</v>
      </c>
      <c r="G61" s="23">
        <f t="shared" si="6"/>
        <v>-1.8488280922910438</v>
      </c>
      <c r="H61" s="23">
        <f t="shared" si="6"/>
        <v>28.176282406525853</v>
      </c>
      <c r="I61" s="23">
        <f t="shared" si="6"/>
        <v>-56.72320596458527</v>
      </c>
      <c r="J61" s="23">
        <f t="shared" si="6"/>
        <v>123.66411301406698</v>
      </c>
      <c r="K61" s="23">
        <f t="shared" si="6"/>
        <v>91.34479510127176</v>
      </c>
      <c r="L61" s="23">
        <f t="shared" si="6"/>
        <v>34.79005932968673</v>
      </c>
    </row>
    <row r="62" spans="1:12" ht="6.75" customHeight="1">
      <c r="A62" s="10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2.75">
      <c r="A63" s="3" t="s">
        <v>55</v>
      </c>
      <c r="B63" s="23">
        <f aca="true" t="shared" si="7" ref="B63:L63">+(B17/B40-1)*100</f>
        <v>6.016306555506112</v>
      </c>
      <c r="C63" s="23">
        <f t="shared" si="7"/>
        <v>140.24719101123594</v>
      </c>
      <c r="D63" s="23">
        <f t="shared" si="7"/>
        <v>91.74231887619948</v>
      </c>
      <c r="E63" s="23">
        <f t="shared" si="7"/>
        <v>5.957528316241789</v>
      </c>
      <c r="F63" s="23">
        <f t="shared" si="7"/>
        <v>24.207242444731648</v>
      </c>
      <c r="G63" s="23">
        <f t="shared" si="7"/>
        <v>26.66629899933206</v>
      </c>
      <c r="H63" s="23">
        <f t="shared" si="7"/>
        <v>22.526286930521234</v>
      </c>
      <c r="I63" s="23">
        <f t="shared" si="7"/>
        <v>254.68489496498833</v>
      </c>
      <c r="J63" s="23">
        <f t="shared" si="7"/>
        <v>35.08919961427193</v>
      </c>
      <c r="K63" s="23">
        <f t="shared" si="7"/>
        <v>949.521567436209</v>
      </c>
      <c r="L63" s="23">
        <f t="shared" si="7"/>
        <v>32.54942882623935</v>
      </c>
    </row>
    <row r="64" spans="1:12" ht="12.75">
      <c r="A64" s="3" t="s">
        <v>17</v>
      </c>
      <c r="B64" s="23">
        <f aca="true" t="shared" si="8" ref="B64:L64">+(B18/B41-1)*100</f>
        <v>40.681861778286965</v>
      </c>
      <c r="C64" s="23">
        <f t="shared" si="8"/>
        <v>31.62888075091901</v>
      </c>
      <c r="D64" s="23">
        <f t="shared" si="8"/>
        <v>37.812892776111326</v>
      </c>
      <c r="E64" s="23">
        <f t="shared" si="8"/>
        <v>67.22463295315646</v>
      </c>
      <c r="F64" s="23">
        <f t="shared" si="8"/>
        <v>42.56114449939543</v>
      </c>
      <c r="G64" s="23">
        <f t="shared" si="8"/>
        <v>25.792311227895027</v>
      </c>
      <c r="H64" s="23">
        <f t="shared" si="8"/>
        <v>15.148435738492228</v>
      </c>
      <c r="I64" s="23">
        <f t="shared" si="8"/>
        <v>24.0594196222939</v>
      </c>
      <c r="J64" s="23">
        <f t="shared" si="8"/>
        <v>79.4650739412837</v>
      </c>
      <c r="K64" s="23">
        <f t="shared" si="8"/>
        <v>45.37605518743759</v>
      </c>
      <c r="L64" s="23">
        <f t="shared" si="8"/>
        <v>22.79819850594138</v>
      </c>
    </row>
    <row r="65" spans="1:12" ht="6.75" customHeight="1">
      <c r="A65" s="1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>
      <c r="A66" s="3" t="s">
        <v>54</v>
      </c>
      <c r="B66" s="23">
        <f aca="true" t="shared" si="9" ref="B66:L66">+(B20/B43-1)*100</f>
        <v>30.97844398305871</v>
      </c>
      <c r="C66" s="23">
        <f t="shared" si="9"/>
        <v>35.216088450311275</v>
      </c>
      <c r="D66" s="23">
        <f t="shared" si="9"/>
        <v>41.0784152729867</v>
      </c>
      <c r="E66" s="23">
        <f t="shared" si="9"/>
        <v>25.61634396590009</v>
      </c>
      <c r="F66" s="23">
        <f t="shared" si="9"/>
        <v>30.73696830578423</v>
      </c>
      <c r="G66" s="23">
        <f t="shared" si="9"/>
        <v>29.766629915472254</v>
      </c>
      <c r="H66" s="23">
        <f t="shared" si="9"/>
        <v>19.070785014055392</v>
      </c>
      <c r="I66" s="23">
        <f t="shared" si="9"/>
        <v>54.49587432055003</v>
      </c>
      <c r="J66" s="23">
        <f t="shared" si="9"/>
        <v>61.41618009382699</v>
      </c>
      <c r="K66" s="23">
        <f t="shared" si="9"/>
        <v>46.22429203075355</v>
      </c>
      <c r="L66" s="23">
        <f t="shared" si="9"/>
        <v>29.952925056869994</v>
      </c>
    </row>
    <row r="67" spans="1:12" ht="7.5" customHeight="1">
      <c r="A67" s="1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3" t="s">
        <v>18</v>
      </c>
      <c r="B68" s="23">
        <f aca="true" t="shared" si="10" ref="B68:L68">+(B22/B45-1)*100</f>
        <v>19.791094388402854</v>
      </c>
      <c r="C68" s="23">
        <f t="shared" si="10"/>
        <v>57.99889622820482</v>
      </c>
      <c r="D68" s="23">
        <f t="shared" si="10"/>
        <v>52.041882175905975</v>
      </c>
      <c r="E68" s="23">
        <f t="shared" si="10"/>
        <v>110.23417759133376</v>
      </c>
      <c r="F68" s="23">
        <f t="shared" si="10"/>
        <v>-5.9086733699403755</v>
      </c>
      <c r="G68" s="23">
        <f t="shared" si="10"/>
        <v>43.56796765533248</v>
      </c>
      <c r="H68" s="23">
        <f t="shared" si="10"/>
        <v>3.7744544634567</v>
      </c>
      <c r="I68" s="23">
        <f t="shared" si="10"/>
        <v>71.7377692789332</v>
      </c>
      <c r="J68" s="23">
        <f t="shared" si="10"/>
        <v>62.70685115280046</v>
      </c>
      <c r="K68" s="23">
        <f t="shared" si="10"/>
        <v>51.091507880498725</v>
      </c>
      <c r="L68" s="23">
        <f t="shared" si="10"/>
        <v>21.71389428685917</v>
      </c>
    </row>
    <row r="69" spans="1:12" ht="7.5" customHeight="1">
      <c r="A69" s="1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3" t="s">
        <v>19</v>
      </c>
      <c r="B70" s="23">
        <f aca="true" t="shared" si="11" ref="B70:L70">+(B24/B47-1)*100</f>
        <v>57.06695204187806</v>
      </c>
      <c r="C70" s="23">
        <f t="shared" si="11"/>
        <v>68.91580285757388</v>
      </c>
      <c r="D70" s="23">
        <f t="shared" si="11"/>
        <v>68.16390104536629</v>
      </c>
      <c r="E70" s="23">
        <f t="shared" si="11"/>
        <v>42.381751354811705</v>
      </c>
      <c r="F70" s="23">
        <f t="shared" si="11"/>
        <v>39.57632207168369</v>
      </c>
      <c r="G70" s="23">
        <f t="shared" si="11"/>
        <v>46.1513010128918</v>
      </c>
      <c r="H70" s="23">
        <f t="shared" si="11"/>
        <v>22.65630480985017</v>
      </c>
      <c r="I70" s="23">
        <f t="shared" si="11"/>
        <v>70.59390820644047</v>
      </c>
      <c r="J70" s="23">
        <f t="shared" si="11"/>
        <v>69.9119395646149</v>
      </c>
      <c r="K70" s="23">
        <f t="shared" si="11"/>
        <v>86.57780361542507</v>
      </c>
      <c r="L70" s="23">
        <f t="shared" si="11"/>
        <v>41.397864987528976</v>
      </c>
    </row>
    <row r="71" spans="1:12" ht="7.5" customHeight="1">
      <c r="A71" s="10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2.75">
      <c r="A72" s="3" t="s">
        <v>36</v>
      </c>
      <c r="B72" s="23">
        <f aca="true" t="shared" si="12" ref="B72:L72">+(B26/B49-1)*100</f>
        <v>28.24536426261577</v>
      </c>
      <c r="C72" s="23">
        <f t="shared" si="12"/>
        <v>51.574054054054045</v>
      </c>
      <c r="D72" s="23">
        <f t="shared" si="12"/>
        <v>63.88900430386328</v>
      </c>
      <c r="E72" s="23">
        <f t="shared" si="12"/>
        <v>21.725319770515817</v>
      </c>
      <c r="F72" s="23">
        <f t="shared" si="12"/>
        <v>14.388641711652905</v>
      </c>
      <c r="G72" s="23">
        <f t="shared" si="12"/>
        <v>51.846999541914805</v>
      </c>
      <c r="H72" s="23">
        <f t="shared" si="12"/>
        <v>12.137111640574517</v>
      </c>
      <c r="I72" s="23">
        <f t="shared" si="12"/>
        <v>43.55073119252224</v>
      </c>
      <c r="J72" s="23">
        <f t="shared" si="12"/>
        <v>50.67147618355141</v>
      </c>
      <c r="K72" s="23">
        <f t="shared" si="12"/>
        <v>44.12924415089914</v>
      </c>
      <c r="L72" s="23">
        <f t="shared" si="12"/>
        <v>25.054859474531057</v>
      </c>
    </row>
    <row r="73" spans="1:12" ht="7.5" customHeight="1">
      <c r="A73" s="1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2.75">
      <c r="A74" s="3" t="s">
        <v>26</v>
      </c>
      <c r="B74" s="23">
        <f aca="true" t="shared" si="13" ref="B74:L74">+(B28/B51-1)*100</f>
        <v>58.93885267906158</v>
      </c>
      <c r="C74" s="23">
        <f t="shared" si="13"/>
        <v>37.6948119415391</v>
      </c>
      <c r="D74" s="23">
        <f t="shared" si="13"/>
        <v>76.46740112080596</v>
      </c>
      <c r="E74" s="23">
        <f t="shared" si="13"/>
        <v>48.33547087217123</v>
      </c>
      <c r="F74" s="23">
        <f t="shared" si="13"/>
        <v>31.332498370435502</v>
      </c>
      <c r="G74" s="23">
        <f t="shared" si="13"/>
        <v>77.48476910851458</v>
      </c>
      <c r="H74" s="23">
        <f t="shared" si="13"/>
        <v>23.426229566475264</v>
      </c>
      <c r="I74" s="23">
        <f t="shared" si="13"/>
        <v>131.6805415789955</v>
      </c>
      <c r="J74" s="23">
        <f t="shared" si="13"/>
        <v>53.59780676989381</v>
      </c>
      <c r="K74" s="23">
        <f t="shared" si="13"/>
        <v>240.9763869570944</v>
      </c>
      <c r="L74" s="23">
        <f t="shared" si="13"/>
        <v>60.85344257657954</v>
      </c>
    </row>
    <row r="75" spans="1:12" ht="12.75">
      <c r="A75" s="1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2.75">
      <c r="A76" s="27" t="s">
        <v>27</v>
      </c>
      <c r="B76" s="23">
        <f aca="true" t="shared" si="14" ref="B76:L76">+(B30/B53-1)*100</f>
        <v>39.43800961220092</v>
      </c>
      <c r="C76" s="23">
        <f t="shared" si="14"/>
        <v>48.302243311684975</v>
      </c>
      <c r="D76" s="23">
        <f t="shared" si="14"/>
        <v>53.194925389976945</v>
      </c>
      <c r="E76" s="23">
        <f t="shared" si="14"/>
        <v>44.88984118224555</v>
      </c>
      <c r="F76" s="23">
        <f t="shared" si="14"/>
        <v>24.60742020363056</v>
      </c>
      <c r="G76" s="23">
        <f t="shared" si="14"/>
        <v>38.906054554676174</v>
      </c>
      <c r="H76" s="23">
        <f t="shared" si="14"/>
        <v>15.381103000000994</v>
      </c>
      <c r="I76" s="23">
        <f t="shared" si="14"/>
        <v>61.43350255668787</v>
      </c>
      <c r="J76" s="23">
        <f t="shared" si="14"/>
        <v>57.10622312333706</v>
      </c>
      <c r="K76" s="23">
        <f t="shared" si="14"/>
        <v>70.28347959526926</v>
      </c>
      <c r="L76" s="23">
        <f t="shared" si="14"/>
        <v>31.032894286265055</v>
      </c>
    </row>
    <row r="77" spans="1:12" ht="9" customHeight="1" thickBot="1">
      <c r="A77" s="1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2.25" customHeight="1">
      <c r="A78" s="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s="31" customFormat="1" ht="12">
      <c r="A79" s="31" t="s">
        <v>52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s="31" customFormat="1" ht="12.75">
      <c r="A80" t="str">
        <f>+Imp!A60</f>
        <v> Nota: importaciones a valores CIF excepto Brasil, México y Paraguay a valores FOB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5" sqref="O5"/>
    </sheetView>
  </sheetViews>
  <sheetFormatPr defaultColWidth="11.421875" defaultRowHeight="12.75"/>
  <cols>
    <col min="1" max="1" width="14.7109375" style="0" customWidth="1"/>
    <col min="2" max="12" width="9.00390625" style="0" customWidth="1"/>
  </cols>
  <sheetData>
    <row r="1" ht="15">
      <c r="A1" s="1" t="s">
        <v>37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38</v>
      </c>
    </row>
    <row r="4" ht="12.75">
      <c r="A4" s="3" t="str">
        <f>+Exp!A4</f>
        <v>Enero-setiembre 2007-2008</v>
      </c>
    </row>
    <row r="5" ht="12.75">
      <c r="A5" s="3" t="s">
        <v>49</v>
      </c>
    </row>
    <row r="6" spans="1:12" ht="8.2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 t="s">
        <v>1</v>
      </c>
      <c r="B7" s="14" t="s">
        <v>40</v>
      </c>
      <c r="C7" s="14" t="s">
        <v>41</v>
      </c>
      <c r="D7" s="14" t="s">
        <v>42</v>
      </c>
      <c r="E7" s="17" t="s">
        <v>43</v>
      </c>
      <c r="F7" s="14" t="s">
        <v>50</v>
      </c>
      <c r="G7" s="14" t="s">
        <v>44</v>
      </c>
      <c r="H7" s="14" t="s">
        <v>45</v>
      </c>
      <c r="I7" s="14" t="s">
        <v>51</v>
      </c>
      <c r="J7" s="14" t="s">
        <v>47</v>
      </c>
      <c r="K7" s="14" t="s">
        <v>48</v>
      </c>
      <c r="L7" s="14" t="s">
        <v>22</v>
      </c>
    </row>
    <row r="8" ht="9" customHeight="1">
      <c r="A8" s="8"/>
    </row>
    <row r="9" spans="1:12" ht="15">
      <c r="A9" s="7"/>
      <c r="B9" s="7" t="str">
        <f>+Exp!B10</f>
        <v>Enero-setiembre 2008</v>
      </c>
      <c r="C9" s="7"/>
      <c r="D9" s="12"/>
      <c r="E9" s="12"/>
      <c r="F9" s="12"/>
      <c r="G9" s="12"/>
      <c r="H9" s="12"/>
      <c r="I9" s="12"/>
      <c r="J9" s="12"/>
      <c r="K9" s="12"/>
      <c r="L9" s="12"/>
    </row>
    <row r="10" ht="9" customHeight="1">
      <c r="A10" s="5"/>
    </row>
    <row r="11" spans="1:13" ht="12.75">
      <c r="A11" s="6" t="s">
        <v>8</v>
      </c>
      <c r="B11" s="29">
        <f>+ExpRM!B11-ImpRM!B11</f>
        <v>2055.889999999996</v>
      </c>
      <c r="C11" s="29">
        <f>+ExpRM!C11-ImpRM!C11</f>
        <v>1190.2129999999997</v>
      </c>
      <c r="D11" s="29">
        <f>+ExpRM!D11-ImpRM!D11</f>
        <v>12099.223999999998</v>
      </c>
      <c r="E11" s="29">
        <f>+ExpRM!E11-ImpRM!E11</f>
        <v>-5127.221</v>
      </c>
      <c r="F11" s="29">
        <f>+ExpRM!F11-ImpRM!F11</f>
        <v>-694.4050000000007</v>
      </c>
      <c r="G11" s="29">
        <f>+ExpRM!G11-ImpRM!G11</f>
        <v>-1636.9359999999988</v>
      </c>
      <c r="H11" s="29">
        <f>+ExpRM!H11-ImpRM!H11</f>
        <v>1420.5069999999996</v>
      </c>
      <c r="I11" s="29">
        <f>+ExpRM!I11-ImpRM!I11</f>
        <v>-858.4490000000001</v>
      </c>
      <c r="J11" s="29">
        <f>+ExpRM!J11-ImpRM!J11</f>
        <v>-3390.2930000000015</v>
      </c>
      <c r="K11" s="29">
        <f>+ExpRM!K11-ImpRM!K11</f>
        <v>-2002.051999999999</v>
      </c>
      <c r="L11" s="29"/>
      <c r="M11" s="29"/>
    </row>
    <row r="12" spans="1:12" ht="12.75">
      <c r="A12" s="3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6"/>
    </row>
    <row r="13" spans="1:14" ht="12.75">
      <c r="A13" s="6" t="s">
        <v>28</v>
      </c>
      <c r="B13" s="29">
        <f>+ExpRM!B13-ImpRM!B13</f>
        <v>8172.796000000002</v>
      </c>
      <c r="C13" s="29">
        <f>+ExpRM!C13-ImpRM!C13</f>
        <v>309.19399999999996</v>
      </c>
      <c r="D13" s="29">
        <f>+ExpRM!D13-ImpRM!D13</f>
        <v>7539.0869999999995</v>
      </c>
      <c r="E13" s="29">
        <f>+ExpRM!E13-ImpRM!E13</f>
        <v>16035.611999999997</v>
      </c>
      <c r="F13" s="29">
        <f>+ExpRM!F13-ImpRM!F13</f>
        <v>-2744.0180000000073</v>
      </c>
      <c r="G13" s="29">
        <f>+ExpRM!G13-ImpRM!G13</f>
        <v>3275.2119999999977</v>
      </c>
      <c r="H13" s="29">
        <f>+ExpRM!H13-ImpRM!H13</f>
        <v>-9800.619999999995</v>
      </c>
      <c r="I13" s="29">
        <f>+ExpRM!I13-ImpRM!I13</f>
        <v>-2231.8859999999995</v>
      </c>
      <c r="J13" s="29">
        <f>+ExpRM!J13-ImpRM!J13</f>
        <v>5133.359000000002</v>
      </c>
      <c r="K13" s="29">
        <f>+ExpRM!K13-ImpRM!K13</f>
        <v>-227.1190000000006</v>
      </c>
      <c r="L13" s="29">
        <f>SUM(B13:K13)</f>
        <v>25461.617</v>
      </c>
      <c r="M13" s="29"/>
      <c r="N13" s="35"/>
    </row>
    <row r="14" spans="1:12" ht="6.75" customHeight="1">
      <c r="A14" s="1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6" ht="12.75">
      <c r="A15" s="3" t="s">
        <v>57</v>
      </c>
      <c r="B15" s="29">
        <f>ExpRM!B15-ImpRM!B15</f>
        <v>394.64799999999997</v>
      </c>
      <c r="C15" s="29">
        <f>ExpRM!C15-ImpRM!C15</f>
        <v>18.265</v>
      </c>
      <c r="D15" s="29">
        <f>ExpRM!D15-ImpRM!D15</f>
        <v>4764.748</v>
      </c>
      <c r="E15" s="29">
        <f>ExpRM!E15-ImpRM!E15</f>
        <v>743.949</v>
      </c>
      <c r="F15" s="29">
        <f>ExpRM!F15-ImpRM!F15</f>
        <v>1830.4680000000003</v>
      </c>
      <c r="G15" s="29">
        <f>ExpRM!G15-ImpRM!G15</f>
        <v>845.974</v>
      </c>
      <c r="H15" s="29">
        <f>ExpRM!H15-ImpRM!H15</f>
        <v>3402.6510000000003</v>
      </c>
      <c r="I15" s="29">
        <f>ExpRM!I15-ImpRM!I15</f>
        <v>51.863</v>
      </c>
      <c r="J15" s="29">
        <f>ExpRM!J15-ImpRM!J15</f>
        <v>147.13</v>
      </c>
      <c r="K15" s="29">
        <f>ExpRM!K15-ImpRM!K15</f>
        <v>102.818</v>
      </c>
      <c r="L15" s="29">
        <f>SUM(B15:K15)</f>
        <v>12302.513999999997</v>
      </c>
      <c r="M15" s="29"/>
      <c r="N15" s="35"/>
      <c r="P15" s="29"/>
    </row>
    <row r="16" spans="1:13" ht="6.75" customHeight="1">
      <c r="A16" s="1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6" ht="12.75">
      <c r="A17" s="3" t="s">
        <v>55</v>
      </c>
      <c r="B17" s="29">
        <f>+ExpRM!B17-ImpRM!B17</f>
        <v>97.68999999999997</v>
      </c>
      <c r="C17" s="29">
        <f>+ExpRM!C17-ImpRM!C17</f>
        <v>40.663000000000004</v>
      </c>
      <c r="D17" s="29">
        <f>+ExpRM!D17-ImpRM!D17</f>
        <v>-1007.682</v>
      </c>
      <c r="E17" s="29">
        <f>+ExpRM!E17-ImpRM!E17</f>
        <v>405.5190000000001</v>
      </c>
      <c r="F17" s="29">
        <f>+ExpRM!F17-ImpRM!F17</f>
        <v>-335.337</v>
      </c>
      <c r="G17" s="29">
        <f>+ExpRM!G17-ImpRM!G17</f>
        <v>-189.441</v>
      </c>
      <c r="H17" s="29">
        <f>+ExpRM!H17-ImpRM!H17</f>
        <v>-1768.871</v>
      </c>
      <c r="I17" s="29">
        <f>+ExpRM!I17-ImpRM!I17</f>
        <v>-7.889</v>
      </c>
      <c r="J17" s="29">
        <f>+ExpRM!J17-ImpRM!J17</f>
        <v>1161.641</v>
      </c>
      <c r="K17" s="29">
        <f>+ExpRM!K17-ImpRM!K17</f>
        <v>-125.56099999999999</v>
      </c>
      <c r="L17" s="29">
        <f>SUM(B17:K17)</f>
        <v>-1729.2679999999998</v>
      </c>
      <c r="M17" s="29"/>
      <c r="N17" s="35"/>
      <c r="O17" s="29"/>
      <c r="P17" s="29"/>
    </row>
    <row r="18" spans="1:16" ht="12.75">
      <c r="A18" s="3" t="s">
        <v>17</v>
      </c>
      <c r="B18" s="29">
        <f>+ExpRM!B18-ImpRM!B18</f>
        <v>-1310.087</v>
      </c>
      <c r="C18" s="29">
        <f>+ExpRM!C18-ImpRM!C18</f>
        <v>-68.97200000000004</v>
      </c>
      <c r="D18" s="29">
        <f>+ExpRM!D18-ImpRM!D18</f>
        <v>2400.2750000000015</v>
      </c>
      <c r="E18" s="29">
        <f>+ExpRM!E18-ImpRM!E18</f>
        <v>-2593.7349999999997</v>
      </c>
      <c r="F18" s="29">
        <f>+ExpRM!F18-ImpRM!F18</f>
        <v>1466.378999999999</v>
      </c>
      <c r="G18" s="29">
        <f>+ExpRM!G18-ImpRM!G18</f>
        <v>4580.776</v>
      </c>
      <c r="H18" s="29">
        <f>+ExpRM!H18-ImpRM!H18</f>
        <v>64979.801999999996</v>
      </c>
      <c r="I18" s="29">
        <f>+ExpRM!I18-ImpRM!I18</f>
        <v>-213.59100000000004</v>
      </c>
      <c r="J18" s="29">
        <f>+ExpRM!J18-ImpRM!J18</f>
        <v>103.05199999999968</v>
      </c>
      <c r="K18" s="29">
        <f>+ExpRM!K18-ImpRM!K18</f>
        <v>-260.397</v>
      </c>
      <c r="L18" s="29">
        <f>SUM(B18:K18)</f>
        <v>69083.502</v>
      </c>
      <c r="M18" s="29"/>
      <c r="N18" s="35"/>
      <c r="O18" s="47"/>
      <c r="P18" s="29"/>
    </row>
    <row r="19" spans="1:14" ht="6.75" customHeight="1">
      <c r="A19" s="1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5"/>
    </row>
    <row r="20" spans="1:16" ht="12.75">
      <c r="A20" s="3" t="s">
        <v>59</v>
      </c>
      <c r="B20" s="29">
        <f>+ExpRM!B20-ImpRM!B20</f>
        <v>3500.0570000000007</v>
      </c>
      <c r="C20" s="29">
        <f>+ExpRM!C20-ImpRM!C20</f>
        <v>19.997000000000014</v>
      </c>
      <c r="D20" s="29">
        <f>+ExpRM!D20-ImpRM!D20</f>
        <v>8351.156000000003</v>
      </c>
      <c r="E20" s="29">
        <f>+ExpRM!E20-ImpRM!E20</f>
        <v>8315.518</v>
      </c>
      <c r="F20" s="29">
        <f>+ExpRM!F20-ImpRM!F20</f>
        <v>-368.3499999999999</v>
      </c>
      <c r="G20" s="29">
        <f>+ExpRM!G20-ImpRM!G20</f>
        <v>428.58899999999994</v>
      </c>
      <c r="H20" s="29">
        <f>+ExpRM!H20-ImpRM!H20</f>
        <v>-15338.426</v>
      </c>
      <c r="I20" s="29">
        <f>+ExpRM!I20-ImpRM!I20</f>
        <v>-134.365</v>
      </c>
      <c r="J20" s="29">
        <f>+ExpRM!J20-ImpRM!J20</f>
        <v>1560.565</v>
      </c>
      <c r="K20" s="29">
        <f>+ExpRM!K20-ImpRM!K20</f>
        <v>347.347</v>
      </c>
      <c r="L20" s="29">
        <f>SUM(B20:K20)</f>
        <v>6682.088000000005</v>
      </c>
      <c r="M20" s="29"/>
      <c r="N20" s="35"/>
      <c r="P20" s="29"/>
    </row>
    <row r="21" spans="1:13" ht="7.5" customHeight="1">
      <c r="A21" s="1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2.75">
      <c r="A22" s="3" t="s">
        <v>18</v>
      </c>
      <c r="B22" s="29">
        <f>+ExpRM!B22-ImpRM!B22</f>
        <v>-610.648</v>
      </c>
      <c r="C22" s="29">
        <f>+ExpRM!C22-ImpRM!C22</f>
        <v>-194.50099999999998</v>
      </c>
      <c r="D22" s="29">
        <f>+ExpRM!D22-ImpRM!D22</f>
        <v>-606.8760000000002</v>
      </c>
      <c r="E22" s="29">
        <f>+ExpRM!E22-ImpRM!E22</f>
        <v>3688.2369999999996</v>
      </c>
      <c r="F22" s="29">
        <f>+ExpRM!F22-ImpRM!F22</f>
        <v>-606.1229999999999</v>
      </c>
      <c r="G22" s="29">
        <f>+ExpRM!G22-ImpRM!G22</f>
        <v>-461.819</v>
      </c>
      <c r="H22" s="29">
        <f>+ExpRM!H22-ImpRM!H22</f>
        <v>-10571.883</v>
      </c>
      <c r="I22" s="29">
        <f>+ExpRM!I22-ImpRM!I22</f>
        <v>-217.98</v>
      </c>
      <c r="J22" s="29">
        <f>+ExpRM!J22-ImpRM!J22</f>
        <v>572.9780000000001</v>
      </c>
      <c r="K22" s="29">
        <f>+ExpRM!K22-ImpRM!K22</f>
        <v>-32.391</v>
      </c>
      <c r="L22" s="29">
        <f>SUM(B22:K22)</f>
        <v>-9041.006000000001</v>
      </c>
      <c r="M22" s="29"/>
      <c r="N22" s="35"/>
      <c r="P22" s="29"/>
    </row>
    <row r="23" spans="1:13" ht="7.5" customHeight="1">
      <c r="A23" s="1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6" ht="12.75">
      <c r="A24" s="3" t="s">
        <v>19</v>
      </c>
      <c r="B24" s="29">
        <f>+ExpRM!B24-ImpRM!B24</f>
        <v>-46.748999999999796</v>
      </c>
      <c r="C24" s="29">
        <f>+ExpRM!C24-ImpRM!C24</f>
        <v>-204.22500000000002</v>
      </c>
      <c r="D24" s="29">
        <f>+ExpRM!D24-ImpRM!D24</f>
        <v>-349.60499999999956</v>
      </c>
      <c r="E24" s="29">
        <f>+ExpRM!E24-ImpRM!E24</f>
        <v>2791.5149999999994</v>
      </c>
      <c r="F24" s="29">
        <f>+ExpRM!F24-ImpRM!F24</f>
        <v>-3031.025</v>
      </c>
      <c r="G24" s="29">
        <f>+ExpRM!G24-ImpRM!G24</f>
        <v>-846.344</v>
      </c>
      <c r="H24" s="29">
        <f>+ExpRM!H24-ImpRM!H24</f>
        <v>-24604.616</v>
      </c>
      <c r="I24" s="29">
        <f>+ExpRM!I24-ImpRM!I24</f>
        <v>-1754.049</v>
      </c>
      <c r="J24" s="29">
        <f>+ExpRM!J24-ImpRM!J24</f>
        <v>248.4649999999997</v>
      </c>
      <c r="K24" s="29">
        <f>+ExpRM!K24-ImpRM!K24</f>
        <v>-504.22700000000003</v>
      </c>
      <c r="L24" s="29">
        <f>SUM(B24:K24)</f>
        <v>-28300.86</v>
      </c>
      <c r="M24" s="29"/>
      <c r="N24" s="35"/>
      <c r="P24" s="29"/>
    </row>
    <row r="25" spans="1:13" ht="7.5" customHeight="1">
      <c r="A25" s="1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ht="12.75">
      <c r="A26" s="3" t="s">
        <v>36</v>
      </c>
      <c r="B26" s="29">
        <f>+ExpRM!B26-ImpRM!B26</f>
        <v>162.57200000000012</v>
      </c>
      <c r="C26" s="29">
        <f>+ExpRM!C26-ImpRM!C26</f>
        <v>590.625</v>
      </c>
      <c r="D26" s="29">
        <f>+ExpRM!D26-ImpRM!D26</f>
        <v>-4066.268</v>
      </c>
      <c r="E26" s="29">
        <f>+ExpRM!E26-ImpRM!E26</f>
        <v>2141.6560000000004</v>
      </c>
      <c r="F26" s="29">
        <f>+ExpRM!F26-ImpRM!F26</f>
        <v>-682.3369999999999</v>
      </c>
      <c r="G26" s="29">
        <f>+ExpRM!G26-ImpRM!G26</f>
        <v>-785.5790000000001</v>
      </c>
      <c r="H26" s="29">
        <f>+ExpRM!H26-ImpRM!H26</f>
        <v>-22416.717</v>
      </c>
      <c r="I26" s="29">
        <f>+ExpRM!I26-ImpRM!I26</f>
        <v>-166.667</v>
      </c>
      <c r="J26" s="29">
        <f>+ExpRM!J26-ImpRM!J26</f>
        <v>-247.8409999999999</v>
      </c>
      <c r="K26" s="29">
        <f>+ExpRM!K26-ImpRM!K26</f>
        <v>-75.214</v>
      </c>
      <c r="L26" s="29">
        <f>SUM(B26:K26)</f>
        <v>-25545.77</v>
      </c>
      <c r="M26" s="29"/>
      <c r="N26" s="35"/>
      <c r="P26" s="29"/>
    </row>
    <row r="27" spans="1:13" ht="7.5" customHeight="1">
      <c r="A27" s="1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ht="12.75">
      <c r="A28" s="3" t="s">
        <v>26</v>
      </c>
      <c r="B28" s="29">
        <f>+ExpRM!B28-ImpRM!B28</f>
        <v>5985.313</v>
      </c>
      <c r="C28" s="29">
        <f>+ExpRM!C28-ImpRM!C28</f>
        <v>107.34200000000001</v>
      </c>
      <c r="D28" s="29">
        <f>+ExpRM!D28-ImpRM!D28</f>
        <v>-1946.661</v>
      </c>
      <c r="E28" s="29">
        <f>+ExpRM!E28-ImpRM!E28</f>
        <v>542.9529999999995</v>
      </c>
      <c r="F28" s="29">
        <f>+ExpRM!F28-ImpRM!F28</f>
        <v>-1017.6930000000002</v>
      </c>
      <c r="G28" s="29">
        <f>+ExpRM!G28-ImpRM!G28</f>
        <v>-296.94399999999996</v>
      </c>
      <c r="H28" s="29">
        <f>+ExpRM!H28-ImpRM!H28</f>
        <v>-3482.5600000000004</v>
      </c>
      <c r="I28" s="29">
        <f>+ExpRM!I28-ImpRM!I28</f>
        <v>210.79200000000003</v>
      </c>
      <c r="J28" s="29">
        <f>+ExpRM!J28-ImpRM!J28</f>
        <v>1587.3690000000001</v>
      </c>
      <c r="K28" s="29">
        <f>+ExpRM!K28-ImpRM!K28</f>
        <v>320.50599999999986</v>
      </c>
      <c r="L28" s="29">
        <f>SUM(B28:K28)</f>
        <v>2010.4169999999986</v>
      </c>
      <c r="M28" s="29"/>
      <c r="N28" s="35"/>
      <c r="P28" s="29"/>
    </row>
    <row r="29" spans="1:12" ht="9" customHeight="1">
      <c r="A29" s="1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7" t="s">
        <v>27</v>
      </c>
      <c r="B30" s="29">
        <f>+ExpRM!B30-ImpRM!B30</f>
        <v>10228.686000000002</v>
      </c>
      <c r="C30" s="29">
        <f>+ExpRM!C30-ImpRM!C30</f>
        <v>1499.4069999999997</v>
      </c>
      <c r="D30" s="29">
        <f>+ExpRM!D30-ImpRM!D30</f>
        <v>19638.310999999987</v>
      </c>
      <c r="E30" s="29">
        <f>+ExpRM!E30-ImpRM!E30</f>
        <v>10908.391000000003</v>
      </c>
      <c r="F30" s="29">
        <f>+ExpRM!F30-ImpRM!F30</f>
        <v>-3438.42300000001</v>
      </c>
      <c r="G30" s="29">
        <f>+ExpRM!G30-ImpRM!G30</f>
        <v>1638.2759999999998</v>
      </c>
      <c r="H30" s="29">
        <f>+ExpRM!H30-ImpRM!H30</f>
        <v>-8380.113000000012</v>
      </c>
      <c r="I30" s="29">
        <f>+ExpRM!I30-ImpRM!I30</f>
        <v>-3090.335</v>
      </c>
      <c r="J30" s="29">
        <f>+ExpRM!J30-ImpRM!J30</f>
        <v>1743.0660000000025</v>
      </c>
      <c r="K30" s="29">
        <f>+ExpRM!K30-ImpRM!K30</f>
        <v>-2229.1709999999994</v>
      </c>
      <c r="L30" s="29">
        <f>SUM(B30:K30)</f>
        <v>28518.094999999972</v>
      </c>
    </row>
    <row r="31" spans="2:12" ht="9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5">
      <c r="A32" s="7"/>
      <c r="B32" s="40" t="str">
        <f>+Exp!B26</f>
        <v>Enero-setiembre 2007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9" customHeight="1">
      <c r="A33" s="5"/>
      <c r="B33" s="29"/>
      <c r="C33" s="29"/>
      <c r="D33" s="41"/>
      <c r="E33" s="41"/>
      <c r="F33" s="41"/>
      <c r="G33" s="41"/>
      <c r="H33" s="41"/>
      <c r="I33" s="41"/>
      <c r="J33" s="41"/>
      <c r="K33" s="41"/>
      <c r="L33" s="29"/>
    </row>
    <row r="34" spans="1:13" ht="12.75">
      <c r="A34" s="6" t="s">
        <v>8</v>
      </c>
      <c r="B34" s="29">
        <f>+ExpRM!B34-ImpRM!B34</f>
        <v>1614.4070000000047</v>
      </c>
      <c r="C34" s="29">
        <f>+ExpRM!C34-ImpRM!C34</f>
        <v>723.287</v>
      </c>
      <c r="D34" s="29">
        <f>+ExpRM!D34-ImpRM!D34</f>
        <v>11528.077</v>
      </c>
      <c r="E34" s="29">
        <f>+ExpRM!E34-ImpRM!E34</f>
        <v>-2583.647</v>
      </c>
      <c r="F34" s="29">
        <f>+ExpRM!F34-ImpRM!F34</f>
        <v>-2300.1910000000007</v>
      </c>
      <c r="G34" s="29">
        <f>+ExpRM!G34-ImpRM!G34</f>
        <v>-1458.5669999999996</v>
      </c>
      <c r="H34" s="29">
        <f>+ExpRM!H34-ImpRM!H34</f>
        <v>-1308.7619999999988</v>
      </c>
      <c r="I34" s="29">
        <f>+ExpRM!I34-ImpRM!I34</f>
        <v>-714.704</v>
      </c>
      <c r="J34" s="29">
        <f>+ExpRM!J34-ImpRM!J34</f>
        <v>-2026.0279999999993</v>
      </c>
      <c r="K34" s="29">
        <f>+ExpRM!K34-ImpRM!K34</f>
        <v>-1247.5769999999995</v>
      </c>
      <c r="L34" s="29"/>
      <c r="M34" s="29"/>
    </row>
    <row r="35" spans="1:12" ht="12.75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6" t="s">
        <v>28</v>
      </c>
      <c r="B36" s="29">
        <f>+ExpRM!B36-ImpRM!B36</f>
        <v>5501.739999999998</v>
      </c>
      <c r="C36" s="29">
        <f>+ExpRM!C36-ImpRM!C36</f>
        <v>222.32299999999987</v>
      </c>
      <c r="D36" s="29">
        <f>+ExpRM!D36-ImpRM!D36</f>
        <v>19414.25099999999</v>
      </c>
      <c r="E36" s="29">
        <f>+ExpRM!E36-ImpRM!E36</f>
        <v>21027.719</v>
      </c>
      <c r="F36" s="29">
        <f>+ExpRM!F36-ImpRM!F36</f>
        <v>-2844.442000000001</v>
      </c>
      <c r="G36" s="29">
        <f>+ExpRM!G36-ImpRM!G36</f>
        <v>1705.1870000000008</v>
      </c>
      <c r="H36" s="29">
        <f>+ExpRM!H36-ImpRM!H36</f>
        <v>-5847.327000000019</v>
      </c>
      <c r="I36" s="29">
        <f>+ExpRM!I36-ImpRM!I36</f>
        <v>-1240.641</v>
      </c>
      <c r="J36" s="29">
        <f>+ExpRM!J36-ImpRM!J36</f>
        <v>7375.371999999999</v>
      </c>
      <c r="K36" s="29">
        <f>+ExpRM!K36-ImpRM!K36</f>
        <v>507.8140000000001</v>
      </c>
      <c r="L36" s="29">
        <f>SUM(B36:K36)</f>
        <v>45821.995999999956</v>
      </c>
    </row>
    <row r="37" spans="1:12" ht="6.75" customHeight="1">
      <c r="A37" s="1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3" t="s">
        <v>57</v>
      </c>
      <c r="B38" s="29">
        <f>+ExpRM!B38-ImpRM!B38</f>
        <v>600.948</v>
      </c>
      <c r="C38" s="29">
        <f>+ExpRM!C38-ImpRM!C38</f>
        <v>62.901</v>
      </c>
      <c r="D38" s="29">
        <f>+ExpRM!D38-ImpRM!D38</f>
        <v>3141.589</v>
      </c>
      <c r="E38" s="29">
        <f>+ExpRM!E38-ImpRM!E38</f>
        <v>549.312</v>
      </c>
      <c r="F38" s="29">
        <f>+ExpRM!F38-ImpRM!F38</f>
        <v>808.5259999999998</v>
      </c>
      <c r="G38" s="29">
        <f>+ExpRM!G38-ImpRM!G38</f>
        <v>552.5169999999999</v>
      </c>
      <c r="H38" s="29">
        <f>+ExpRM!H38-ImpRM!H38</f>
        <v>2710.1969999999997</v>
      </c>
      <c r="I38" s="29">
        <f>+ExpRM!I38-ImpRM!I38</f>
        <v>111.57600000000001</v>
      </c>
      <c r="J38" s="29">
        <f>+ExpRM!J38-ImpRM!J38</f>
        <v>332.626</v>
      </c>
      <c r="K38" s="29">
        <f>+ExpRM!K38-ImpRM!K38</f>
        <v>21.032999999999998</v>
      </c>
      <c r="L38" s="29">
        <f>SUM(B38:K38)</f>
        <v>8891.224999999999</v>
      </c>
    </row>
    <row r="39" spans="1:12" ht="6.75" customHeight="1">
      <c r="A39" s="1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.75">
      <c r="A40" s="3" t="s">
        <v>55</v>
      </c>
      <c r="B40" s="29">
        <f>+ExpRM!B40-ImpRM!B40</f>
        <v>17.43599999999998</v>
      </c>
      <c r="C40" s="29">
        <f>+ExpRM!C40-ImpRM!C40</f>
        <v>50.376999999999995</v>
      </c>
      <c r="D40" s="29">
        <f>+ExpRM!D40-ImpRM!D40</f>
        <v>415.6879999999999</v>
      </c>
      <c r="E40" s="29">
        <f>+ExpRM!E40-ImpRM!E40</f>
        <v>25.091000000000008</v>
      </c>
      <c r="F40" s="29">
        <f>+ExpRM!F40-ImpRM!F40</f>
        <v>-288.44100000000003</v>
      </c>
      <c r="G40" s="29">
        <f>+ExpRM!G40-ImpRM!G40</f>
        <v>-81.44800000000001</v>
      </c>
      <c r="H40" s="29">
        <f>+ExpRM!H40-ImpRM!H40</f>
        <v>-1055.3460000000005</v>
      </c>
      <c r="I40" s="29">
        <f>+ExpRM!I40-ImpRM!I40</f>
        <v>0.6309999999999998</v>
      </c>
      <c r="J40" s="29">
        <f>+ExpRM!J40-ImpRM!J40</f>
        <v>992.1379999999999</v>
      </c>
      <c r="K40" s="29">
        <f>+ExpRM!K40-ImpRM!K40</f>
        <v>41.207</v>
      </c>
      <c r="L40" s="29">
        <f>SUM(B40:K40)</f>
        <v>117.33299999999929</v>
      </c>
    </row>
    <row r="41" spans="1:14" ht="12.75">
      <c r="A41" s="3" t="s">
        <v>17</v>
      </c>
      <c r="B41" s="29">
        <f>+ExpRM!B41-ImpRM!B41</f>
        <v>-799.9720000000002</v>
      </c>
      <c r="C41" s="29">
        <f>+ExpRM!C41-ImpRM!C41</f>
        <v>24.46199999999999</v>
      </c>
      <c r="D41" s="29">
        <f>+ExpRM!D41-ImpRM!D41</f>
        <v>4722.678999999998</v>
      </c>
      <c r="E41" s="29">
        <f>+ExpRM!E41-ImpRM!E41</f>
        <v>1228.6090000000004</v>
      </c>
      <c r="F41" s="29">
        <f>+ExpRM!F41-ImpRM!F41</f>
        <v>499.28300000000036</v>
      </c>
      <c r="G41" s="29">
        <f>+ExpRM!G41-ImpRM!G41</f>
        <v>2283.7599999999993</v>
      </c>
      <c r="H41" s="29">
        <f>+ExpRM!H41-ImpRM!H41</f>
        <v>60829.069</v>
      </c>
      <c r="I41" s="29">
        <f>+ExpRM!I41-ImpRM!I41</f>
        <v>-166.918</v>
      </c>
      <c r="J41" s="29">
        <f>+ExpRM!J41-ImpRM!J41</f>
        <v>1326.426</v>
      </c>
      <c r="K41" s="29">
        <f>+ExpRM!K41-ImpRM!K41</f>
        <v>150.668</v>
      </c>
      <c r="L41" s="29">
        <f>SUM(B41:K41)</f>
        <v>70098.066</v>
      </c>
      <c r="N41" s="35"/>
    </row>
    <row r="42" spans="1:12" ht="6.75" customHeight="1">
      <c r="A42" s="10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4" ht="12.75">
      <c r="A43" s="3" t="s">
        <v>59</v>
      </c>
      <c r="B43" s="29">
        <f>+ExpRM!B43-ImpRM!B43</f>
        <v>1513.9409999999998</v>
      </c>
      <c r="C43" s="29">
        <f>+ExpRM!C43-ImpRM!C43</f>
        <v>12.375</v>
      </c>
      <c r="D43" s="29">
        <f>+ExpRM!D43-ImpRM!D43</f>
        <v>9536.134999999998</v>
      </c>
      <c r="E43" s="29">
        <f>+ExpRM!E43-ImpRM!E43</f>
        <v>7901.334999999999</v>
      </c>
      <c r="F43" s="29">
        <f>+ExpRM!F43-ImpRM!F43</f>
        <v>21.840000000000146</v>
      </c>
      <c r="G43" s="29">
        <f>+ExpRM!G43-ImpRM!G43</f>
        <v>447.625</v>
      </c>
      <c r="H43" s="29">
        <f>+ExpRM!H43-ImpRM!H43</f>
        <v>-14343.186000000002</v>
      </c>
      <c r="I43" s="29">
        <f>+ExpRM!I43-ImpRM!I43</f>
        <v>-30.88500000000002</v>
      </c>
      <c r="J43" s="29">
        <f>+ExpRM!J43-ImpRM!J43</f>
        <v>1844.1190000000001</v>
      </c>
      <c r="K43" s="29">
        <f>+ExpRM!K43-ImpRM!K43</f>
        <v>247.589</v>
      </c>
      <c r="L43" s="29">
        <f>SUM(B43:K43)</f>
        <v>7150.887999999995</v>
      </c>
      <c r="N43" s="35"/>
    </row>
    <row r="44" spans="1:12" ht="7.5" customHeight="1">
      <c r="A44" s="10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3" t="s">
        <v>18</v>
      </c>
      <c r="B45" s="29">
        <f>+ExpRM!B45-ImpRM!B45</f>
        <v>-320.251</v>
      </c>
      <c r="C45" s="29">
        <f>+ExpRM!C45-ImpRM!C45</f>
        <v>79.136</v>
      </c>
      <c r="D45" s="29">
        <f>+ExpRM!D45-ImpRM!D45</f>
        <v>-109.50300000000016</v>
      </c>
      <c r="E45" s="29">
        <f>+ExpRM!E45-ImpRM!E45</f>
        <v>4192.306</v>
      </c>
      <c r="F45" s="29">
        <f>+ExpRM!F45-ImpRM!F45</f>
        <v>-654.1410000000001</v>
      </c>
      <c r="G45" s="29">
        <f>+ExpRM!G45-ImpRM!G45</f>
        <v>-290.01</v>
      </c>
      <c r="H45" s="29">
        <f>+ExpRM!H45-ImpRM!H45</f>
        <v>-10314.277</v>
      </c>
      <c r="I45" s="29">
        <f>+ExpRM!I45-ImpRM!I45</f>
        <v>-148.574</v>
      </c>
      <c r="J45" s="29">
        <f>+ExpRM!J45-ImpRM!J45</f>
        <v>960.2729999999999</v>
      </c>
      <c r="K45" s="29">
        <f>+ExpRM!K45-ImpRM!K45</f>
        <v>-22.482</v>
      </c>
      <c r="L45" s="29">
        <f>SUM(B45:K45)</f>
        <v>-6627.523</v>
      </c>
    </row>
    <row r="46" spans="1:12" ht="7.5" customHeight="1">
      <c r="A46" s="1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3" t="s">
        <v>19</v>
      </c>
      <c r="B47" s="29">
        <f>+ExpRM!B47-ImpRM!B47</f>
        <v>32.51800000000003</v>
      </c>
      <c r="C47" s="29">
        <f>+ExpRM!C47-ImpRM!C47</f>
        <v>-156.161</v>
      </c>
      <c r="D47" s="29">
        <f>+ExpRM!D47-ImpRM!D47</f>
        <v>-4.617000000000189</v>
      </c>
      <c r="E47" s="29">
        <f>+ExpRM!E47-ImpRM!E47</f>
        <v>3567.3809999999994</v>
      </c>
      <c r="F47" s="29">
        <f>+ExpRM!F47-ImpRM!F47</f>
        <v>-1817.968</v>
      </c>
      <c r="G47" s="29">
        <f>+ExpRM!G47-ImpRM!G47</f>
        <v>-783.977</v>
      </c>
      <c r="H47" s="29">
        <f>+ExpRM!H47-ImpRM!H47</f>
        <v>-20047.017</v>
      </c>
      <c r="I47" s="29">
        <f>+ExpRM!I47-ImpRM!I47</f>
        <v>-1040.767</v>
      </c>
      <c r="J47" s="29">
        <f>+ExpRM!J47-ImpRM!J47</f>
        <v>685.4829999999997</v>
      </c>
      <c r="K47" s="29">
        <f>+ExpRM!K47-ImpRM!K47</f>
        <v>-223.33700000000002</v>
      </c>
      <c r="L47" s="29">
        <f>SUM(B47:K47)</f>
        <v>-19788.462</v>
      </c>
    </row>
    <row r="48" spans="1:12" ht="7.5" customHeight="1">
      <c r="A48" s="1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.75">
      <c r="A49" s="3" t="s">
        <v>36</v>
      </c>
      <c r="B49" s="29">
        <f>+ExpRM!B49-ImpRM!B49</f>
        <v>493.71299999999997</v>
      </c>
      <c r="C49" s="29">
        <f>+ExpRM!C49-ImpRM!C49</f>
        <v>40.965999999999994</v>
      </c>
      <c r="D49" s="29">
        <f>+ExpRM!D49-ImpRM!D49</f>
        <v>-2422.5480000000002</v>
      </c>
      <c r="E49" s="29">
        <f>+ExpRM!E49-ImpRM!E49</f>
        <v>2190.3590000000004</v>
      </c>
      <c r="F49" s="29">
        <f>+ExpRM!F49-ImpRM!F49</f>
        <v>-1120.6260000000002</v>
      </c>
      <c r="G49" s="29">
        <f>+ExpRM!G49-ImpRM!G49</f>
        <v>-469.977</v>
      </c>
      <c r="H49" s="29">
        <f>+ExpRM!H49-ImpRM!H49</f>
        <v>-19991.592</v>
      </c>
      <c r="I49" s="29">
        <f>+ExpRM!I49-ImpRM!I49</f>
        <v>-139.516</v>
      </c>
      <c r="J49" s="29">
        <f>+ExpRM!J49-ImpRM!J49</f>
        <v>229.58900000000006</v>
      </c>
      <c r="K49" s="29">
        <f>+ExpRM!K49-ImpRM!K49</f>
        <v>-30.017999999999986</v>
      </c>
      <c r="L49" s="29">
        <f>SUM(B49:K49)</f>
        <v>-21219.65</v>
      </c>
    </row>
    <row r="50" spans="1:12" ht="7.5" customHeight="1">
      <c r="A50" s="1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3" t="s">
        <v>26</v>
      </c>
      <c r="B51" s="29">
        <f>+ExpRM!B51-ImpRM!B51</f>
        <v>3963.407</v>
      </c>
      <c r="C51" s="29">
        <f>+ExpRM!C51-ImpRM!C51</f>
        <v>108.267</v>
      </c>
      <c r="D51" s="29">
        <f>+ExpRM!D51-ImpRM!D51</f>
        <v>4134.827999999998</v>
      </c>
      <c r="E51" s="29">
        <f>+ExpRM!E51-ImpRM!E51</f>
        <v>1373.3259999999996</v>
      </c>
      <c r="F51" s="29">
        <f>+ExpRM!F51-ImpRM!F51</f>
        <v>-292.91499999999996</v>
      </c>
      <c r="G51" s="29">
        <f>+ExpRM!G51-ImpRM!G51</f>
        <v>46.697</v>
      </c>
      <c r="H51" s="29">
        <f>+ExpRM!H51-ImpRM!H51</f>
        <v>-3635.175</v>
      </c>
      <c r="I51" s="29">
        <f>+ExpRM!I51-ImpRM!I51</f>
        <v>173.812</v>
      </c>
      <c r="J51" s="29">
        <f>+ExpRM!J51-ImpRM!J51</f>
        <v>1004.7179999999998</v>
      </c>
      <c r="K51" s="29">
        <f>+ExpRM!K51-ImpRM!K51</f>
        <v>323.15400000000005</v>
      </c>
      <c r="L51" s="29">
        <f>SUM(B51:K51)</f>
        <v>7200.118999999997</v>
      </c>
    </row>
    <row r="52" spans="1:12" ht="9" customHeight="1">
      <c r="A52" s="1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27" t="s">
        <v>27</v>
      </c>
      <c r="B53" s="29">
        <f>+ExpRM!B53-ImpRM!B53</f>
        <v>7116.1470000000045</v>
      </c>
      <c r="C53" s="29">
        <f>+ExpRM!C53-ImpRM!C53</f>
        <v>945.6099999999997</v>
      </c>
      <c r="D53" s="29">
        <f>+ExpRM!D53-ImpRM!D53</f>
        <v>30942.327999999994</v>
      </c>
      <c r="E53" s="29">
        <f>+ExpRM!E53-ImpRM!E53</f>
        <v>18444.072</v>
      </c>
      <c r="F53" s="29">
        <f>+ExpRM!F53-ImpRM!F53</f>
        <v>-5144.633000000002</v>
      </c>
      <c r="G53" s="29">
        <f>+ExpRM!G53-ImpRM!G53</f>
        <v>246.6200000000008</v>
      </c>
      <c r="H53" s="29">
        <f>+ExpRM!H53-ImpRM!H53</f>
        <v>-7156.089000000036</v>
      </c>
      <c r="I53" s="29">
        <f>+ExpRM!I53-ImpRM!I53</f>
        <v>-1955.345</v>
      </c>
      <c r="J53" s="29">
        <f>+ExpRM!J53-ImpRM!J53</f>
        <v>5349.344000000001</v>
      </c>
      <c r="K53" s="29">
        <f>+ExpRM!K53-ImpRM!K53</f>
        <v>-739.7629999999999</v>
      </c>
      <c r="L53" s="29">
        <f>SUM(B53:K53)</f>
        <v>48048.29099999996</v>
      </c>
    </row>
    <row r="54" spans="1:12" ht="9" customHeight="1" thickBot="1">
      <c r="A54" s="1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2.25" customHeight="1">
      <c r="A55" s="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31" customFormat="1" ht="12">
      <c r="A56" s="31" t="s">
        <v>52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s="31" customFormat="1" ht="12">
      <c r="A57" s="31" t="str">
        <f>+Imp!A60</f>
        <v> Nota: importaciones a valores CIF excepto Brasil, México y Paraguay a valores FOB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fcorrea</cp:lastModifiedBy>
  <cp:lastPrinted>2008-09-08T12:33:59Z</cp:lastPrinted>
  <dcterms:created xsi:type="dcterms:W3CDTF">2004-06-14T13:52:53Z</dcterms:created>
  <dcterms:modified xsi:type="dcterms:W3CDTF">2008-12-31T13:37:32Z</dcterms:modified>
  <cp:category/>
  <cp:version/>
  <cp:contentType/>
  <cp:contentStatus/>
</cp:coreProperties>
</file>