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tabRatio="629" activeTab="1"/>
  </bookViews>
  <sheets>
    <sheet name="Exp" sheetId="1" r:id="rId1"/>
    <sheet name="Imp" sheetId="2" r:id="rId2"/>
    <sheet name="Contrib" sheetId="3" r:id="rId3"/>
    <sheet name="ExpRM" sheetId="4" r:id="rId4"/>
    <sheet name="ImpRM" sheetId="5" r:id="rId5"/>
    <sheet name="SC RM (2)" sheetId="6" r:id="rId6"/>
    <sheet name="Res" sheetId="7" r:id="rId7"/>
    <sheet name="Res2" sheetId="8" r:id="rId8"/>
    <sheet name="Res3" sheetId="9" r:id="rId9"/>
    <sheet name="Res4" sheetId="10" r:id="rId10"/>
    <sheet name="Hoja1" sheetId="11" r:id="rId11"/>
  </sheets>
  <definedNames>
    <definedName name="_xlnm.Print_Area" localSheetId="2">'Contrib'!$A$1:$L$42</definedName>
    <definedName name="_xlnm.Print_Area" localSheetId="0">'Exp'!$A$1:$L$60</definedName>
    <definedName name="_xlnm.Print_Area" localSheetId="3">'ExpRM'!$A$1:$L$86</definedName>
    <definedName name="_xlnm.Print_Area" localSheetId="4">'ImpRM'!$A$1:$L$87</definedName>
    <definedName name="_xlnm.Print_Area" localSheetId="9">'Res4'!$C$5:$L$33</definedName>
    <definedName name="_xlnm.Print_Area" localSheetId="5">'SC RM (2)'!$A$1:$L$62</definedName>
  </definedNames>
  <calcPr fullCalcOnLoad="1"/>
</workbook>
</file>

<file path=xl/sharedStrings.xml><?xml version="1.0" encoding="utf-8"?>
<sst xmlns="http://schemas.openxmlformats.org/spreadsheetml/2006/main" count="580" uniqueCount="125">
  <si>
    <t>CUADRO 2</t>
  </si>
  <si>
    <t>PAÍS</t>
  </si>
  <si>
    <t>CUADRO 1</t>
  </si>
  <si>
    <t>Exportación</t>
  </si>
  <si>
    <t>En miles de dólares y porcentajes</t>
  </si>
  <si>
    <t>Argentina</t>
  </si>
  <si>
    <t>Bolivia</t>
  </si>
  <si>
    <t>Brasil</t>
  </si>
  <si>
    <t>Chile</t>
  </si>
  <si>
    <t>Colombia</t>
  </si>
  <si>
    <t>ALADI</t>
  </si>
  <si>
    <t>Cuba</t>
  </si>
  <si>
    <t>México</t>
  </si>
  <si>
    <t>Paraguay</t>
  </si>
  <si>
    <t>Perú</t>
  </si>
  <si>
    <t>Uruguay</t>
  </si>
  <si>
    <t>Venezuela</t>
  </si>
  <si>
    <t>TOTAL ALADI</t>
  </si>
  <si>
    <t>TOTAL GLOBAL</t>
  </si>
  <si>
    <t>Importación</t>
  </si>
  <si>
    <t>CUADRO 3</t>
  </si>
  <si>
    <t>CUADRO 4</t>
  </si>
  <si>
    <t xml:space="preserve">  Comunidad Andina</t>
  </si>
  <si>
    <t xml:space="preserve">  Grupo de los Tres</t>
  </si>
  <si>
    <t xml:space="preserve">  MERCOSUR</t>
  </si>
  <si>
    <t>Estados Unidos</t>
  </si>
  <si>
    <t>Japón</t>
  </si>
  <si>
    <t>China</t>
  </si>
  <si>
    <t>Ecuador</t>
  </si>
  <si>
    <t>EXPORTACIONES POR PAÍS COPARTÍCIPE DE LA ALADI</t>
  </si>
  <si>
    <t>Total</t>
  </si>
  <si>
    <t>IMPORTACIONES POR PAÍS COPARTÍCIPE DE LA ALADI</t>
  </si>
  <si>
    <t>Contribución</t>
  </si>
  <si>
    <t>Unión Europea (15)</t>
  </si>
  <si>
    <t>EXPORTACIONES POR ÁREA GEOECONÓMICA</t>
  </si>
  <si>
    <t>IMPORTACIONES POR ÁREA GEOECONÓMICA</t>
  </si>
  <si>
    <t>Otras Áreas</t>
  </si>
  <si>
    <t>Total Global</t>
  </si>
  <si>
    <t>R. del Mundo</t>
  </si>
  <si>
    <t xml:space="preserve"> CAN</t>
  </si>
  <si>
    <t xml:space="preserve"> G. de los Tres</t>
  </si>
  <si>
    <t xml:space="preserve"> MERCOSUR</t>
  </si>
  <si>
    <t>AÑO</t>
  </si>
  <si>
    <t>Export.</t>
  </si>
  <si>
    <t>Import.</t>
  </si>
  <si>
    <t>Saldo</t>
  </si>
  <si>
    <t xml:space="preserve"> </t>
  </si>
  <si>
    <t>Variación</t>
  </si>
  <si>
    <t xml:space="preserve"> PARTICIPACIÓN EN EL COMERCIO INTRARREGIONAL</t>
  </si>
  <si>
    <t xml:space="preserve"> a) Exportaciones</t>
  </si>
  <si>
    <t xml:space="preserve"> b) Importaciones</t>
  </si>
  <si>
    <t xml:space="preserve"> CONTRIBUCIÓN AL INCREMENTO DEL COMERCIO INTRARREGIONAL</t>
  </si>
  <si>
    <t>País exportador (informante):</t>
  </si>
  <si>
    <t>Exportaciones</t>
  </si>
  <si>
    <t>Importaciones</t>
  </si>
  <si>
    <t>País importador (informante):</t>
  </si>
  <si>
    <t>CONTRIBUCIÓN AL CRECIMIENTO DEL COMERCIO INTRARREGIONAL</t>
  </si>
  <si>
    <t>País informante:</t>
  </si>
  <si>
    <t>CUADRO 5</t>
  </si>
  <si>
    <t xml:space="preserve"> Fuente: información oficial de los países miembros</t>
  </si>
  <si>
    <t xml:space="preserve"> Elaboración: Secretaría General de la ALADI</t>
  </si>
  <si>
    <t xml:space="preserve"> Primer trimestre de 2004</t>
  </si>
  <si>
    <t xml:space="preserve"> Nota: Importaciones a valores CIF excepto Brasil y México a valores FOB</t>
  </si>
  <si>
    <t>E.R.I.</t>
  </si>
  <si>
    <t>Exportac</t>
  </si>
  <si>
    <t>Intra Sem</t>
  </si>
  <si>
    <t>Intra Trim</t>
  </si>
  <si>
    <t>Extra Sem</t>
  </si>
  <si>
    <t>Extra Trim</t>
  </si>
  <si>
    <t>CUADRO 6</t>
  </si>
  <si>
    <t>SALDO COMERCIAL POR ÁREA GEOECONÓMICA</t>
  </si>
  <si>
    <t xml:space="preserve"> Nota: importaciones a valores CIF excepto Brasil y México a valores FOB</t>
  </si>
  <si>
    <t>Intra 9 meses</t>
  </si>
  <si>
    <t>Extra 9 meses</t>
  </si>
  <si>
    <t>UE (10)</t>
  </si>
  <si>
    <t>COMERCIO EXTERIOR GLOBAL</t>
  </si>
  <si>
    <t>En millones de dólares y porcentajes de variación</t>
  </si>
  <si>
    <t xml:space="preserve">  CRECIMIENTO DEL COMERCIO INTRARREGIONAL</t>
  </si>
  <si>
    <t xml:space="preserve">  COMERCIO EXTRARREGIONAL</t>
  </si>
  <si>
    <t xml:space="preserve">  CRECIMIENTO POR ÁREA DE DESTINO/ORIGEN</t>
  </si>
  <si>
    <t xml:space="preserve"> ALADI</t>
  </si>
  <si>
    <t>U. Europea (15)</t>
  </si>
  <si>
    <t>U. Europea (10)</t>
  </si>
  <si>
    <t>ALADI (*)</t>
  </si>
  <si>
    <t>Ar.</t>
  </si>
  <si>
    <t>Bo.</t>
  </si>
  <si>
    <t>Br.</t>
  </si>
  <si>
    <t>Ch.</t>
  </si>
  <si>
    <t>Ec.</t>
  </si>
  <si>
    <t>Mé.</t>
  </si>
  <si>
    <t>En millones de dólares y porcentajes</t>
  </si>
  <si>
    <t>Pe.</t>
  </si>
  <si>
    <t>Ur.</t>
  </si>
  <si>
    <t>Unión Europea</t>
  </si>
  <si>
    <t xml:space="preserve">  SALDO COMERCIAL EXTRARREGIONAL</t>
  </si>
  <si>
    <t xml:space="preserve">  b) Sin México</t>
  </si>
  <si>
    <t>En millones de dólares</t>
  </si>
  <si>
    <t>CRECIMIENTO DEL PBI</t>
  </si>
  <si>
    <t>Co.</t>
  </si>
  <si>
    <t>Ar</t>
  </si>
  <si>
    <t>Bo</t>
  </si>
  <si>
    <t>Br</t>
  </si>
  <si>
    <t>Ch</t>
  </si>
  <si>
    <t>Co</t>
  </si>
  <si>
    <t>Ec</t>
  </si>
  <si>
    <t>Mé</t>
  </si>
  <si>
    <t>Pe</t>
  </si>
  <si>
    <t>Ur</t>
  </si>
  <si>
    <t>Ve</t>
  </si>
  <si>
    <t>3-2004</t>
  </si>
  <si>
    <t>4-2004</t>
  </si>
  <si>
    <t>1-2005</t>
  </si>
  <si>
    <t>2-2005</t>
  </si>
  <si>
    <t>Variación respecto a igual trimestre del año anterior</t>
  </si>
  <si>
    <t>2-2004</t>
  </si>
  <si>
    <t>GLOBAL</t>
  </si>
  <si>
    <t>RESTO DEL MUNDO</t>
  </si>
  <si>
    <t>Enero-setiembre 2004-2005</t>
  </si>
  <si>
    <t>Pa.</t>
  </si>
  <si>
    <t>3-2005</t>
  </si>
  <si>
    <t>Cu</t>
  </si>
  <si>
    <t>Pa</t>
  </si>
  <si>
    <t xml:space="preserve"> (*) Para 3-2005 incluye estimaciones para Bolivia, Cuba, Ecuador y Paraguay</t>
  </si>
  <si>
    <t>ARGENTINA, BOLIVIA, BRASIL, CHILE, COLOMBIA, ECUADOR, MÉXICO, PARAGUAY, PERÚ Y URUGUAY</t>
  </si>
  <si>
    <t xml:space="preserve">  a) Los diez países</t>
  </si>
</sst>
</file>

<file path=xl/styles.xml><?xml version="1.0" encoding="utf-8"?>
<styleSheet xmlns="http://schemas.openxmlformats.org/spreadsheetml/2006/main">
  <numFmts count="28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0.0"/>
    <numFmt numFmtId="165" formatCode="#\ ###\ ##0_);\-#\ ###\ ##0_)"/>
    <numFmt numFmtId="166" formatCode="#,##0.0__"/>
    <numFmt numFmtId="167" formatCode="0.000"/>
    <numFmt numFmtId="168" formatCode="0.0____"/>
    <numFmt numFmtId="169" formatCode="#,##0__"/>
    <numFmt numFmtId="170" formatCode="0.0__"/>
    <numFmt numFmtId="171" formatCode="0.0%"/>
    <numFmt numFmtId="172" formatCode="#,##0.000__"/>
    <numFmt numFmtId="173" formatCode="__@"/>
    <numFmt numFmtId="174" formatCode="__General"/>
    <numFmt numFmtId="175" formatCode="#,##0.0"/>
    <numFmt numFmtId="176" formatCode="_ * #,##0.0_ ;_ * \-#,##0.0_ ;_ * &quot;-&quot;??_ ;_ @_ "/>
    <numFmt numFmtId="177" formatCode="_ * #,##0_ ;_ * \-#,##0_ ;_ * &quot;-&quot;??_ ;_ @_ "/>
    <numFmt numFmtId="178" formatCode="#,##0.00__"/>
    <numFmt numFmtId="179" formatCode="0.0_)"/>
    <numFmt numFmtId="180" formatCode="0.000000"/>
    <numFmt numFmtId="181" formatCode="0.00000"/>
    <numFmt numFmtId="182" formatCode="0.0000"/>
    <numFmt numFmtId="183" formatCode="0____"/>
  </numFmts>
  <fonts count="3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0"/>
    </font>
    <font>
      <i/>
      <sz val="8"/>
      <name val="Arial"/>
      <family val="2"/>
    </font>
    <font>
      <sz val="9.75"/>
      <name val="Arial"/>
      <family val="0"/>
    </font>
    <font>
      <sz val="7"/>
      <name val="Arial"/>
      <family val="2"/>
    </font>
    <font>
      <sz val="8.25"/>
      <name val="Arial"/>
      <family val="0"/>
    </font>
    <font>
      <b/>
      <sz val="5.75"/>
      <name val="Arial"/>
      <family val="2"/>
    </font>
    <font>
      <sz val="6.75"/>
      <name val="Arial"/>
      <family val="2"/>
    </font>
    <font>
      <sz val="7.25"/>
      <name val="Arial"/>
      <family val="2"/>
    </font>
    <font>
      <sz val="8.5"/>
      <name val="Arial"/>
      <family val="0"/>
    </font>
    <font>
      <sz val="10.5"/>
      <name val="Arial"/>
      <family val="0"/>
    </font>
    <font>
      <sz val="9"/>
      <name val="Arial"/>
      <family val="0"/>
    </font>
    <font>
      <sz val="8.75"/>
      <name val="Arial"/>
      <family val="2"/>
    </font>
    <font>
      <sz val="7.75"/>
      <name val="Arial"/>
      <family val="2"/>
    </font>
    <font>
      <b/>
      <sz val="6.25"/>
      <name val="Arial"/>
      <family val="2"/>
    </font>
    <font>
      <b/>
      <sz val="6.25"/>
      <color indexed="9"/>
      <name val="Arial"/>
      <family val="2"/>
    </font>
    <font>
      <b/>
      <sz val="6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sz val="9.25"/>
      <name val="Arial"/>
      <family val="2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Continuous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164" fontId="0" fillId="0" borderId="2" xfId="0" applyNumberFormat="1" applyBorder="1" applyAlignment="1">
      <alignment/>
    </xf>
    <xf numFmtId="0" fontId="3" fillId="2" borderId="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9" fillId="0" borderId="0" xfId="0" applyFont="1" applyAlignment="1" applyProtection="1">
      <alignment horizontal="left"/>
      <protection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8" fontId="0" fillId="0" borderId="0" xfId="0" applyNumberForma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19" fillId="0" borderId="0" xfId="0" applyNumberFormat="1" applyFont="1" applyBorder="1" applyAlignment="1">
      <alignment/>
    </xf>
    <xf numFmtId="43" fontId="0" fillId="0" borderId="0" xfId="17" applyAlignment="1">
      <alignment/>
    </xf>
    <xf numFmtId="172" fontId="0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7" fontId="0" fillId="0" borderId="0" xfId="0" applyNumberFormat="1" applyAlignment="1">
      <alignment/>
    </xf>
    <xf numFmtId="173" fontId="4" fillId="0" borderId="0" xfId="0" applyNumberFormat="1" applyFont="1" applyAlignment="1" applyProtection="1">
      <alignment horizontal="left"/>
      <protection/>
    </xf>
    <xf numFmtId="173" fontId="4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3" fontId="5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171" fontId="4" fillId="0" borderId="0" xfId="21" applyNumberFormat="1" applyFont="1" applyAlignment="1">
      <alignment/>
    </xf>
    <xf numFmtId="177" fontId="0" fillId="0" borderId="0" xfId="17" applyNumberFormat="1" applyAlignment="1">
      <alignment/>
    </xf>
    <xf numFmtId="177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 applyProtection="1">
      <alignment/>
      <protection/>
    </xf>
    <xf numFmtId="169" fontId="9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0" fontId="4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Res2!$A$2</c:f>
              <c:strCache>
                <c:ptCount val="1"/>
                <c:pt idx="0">
                  <c:v>Exportaciones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Res2!$B$1:$L$1</c:f>
              <c:strCache>
                <c:ptCount val="11"/>
                <c:pt idx="0">
                  <c:v>Argentina</c:v>
                </c:pt>
                <c:pt idx="1">
                  <c:v>Bolivia</c:v>
                </c:pt>
                <c:pt idx="2">
                  <c:v>Brasil</c:v>
                </c:pt>
                <c:pt idx="3">
                  <c:v>Chile</c:v>
                </c:pt>
                <c:pt idx="4">
                  <c:v>Colombia</c:v>
                </c:pt>
                <c:pt idx="5">
                  <c:v>Ecuador</c:v>
                </c:pt>
                <c:pt idx="6">
                  <c:v>México</c:v>
                </c:pt>
                <c:pt idx="7">
                  <c:v>Paraguay</c:v>
                </c:pt>
                <c:pt idx="8">
                  <c:v>Perú</c:v>
                </c:pt>
                <c:pt idx="9">
                  <c:v>Uruguay</c:v>
                </c:pt>
                <c:pt idx="10">
                  <c:v>Total</c:v>
                </c:pt>
              </c:strCache>
            </c:strRef>
          </c:cat>
          <c:val>
            <c:numRef>
              <c:f>Res2!$B$2:$L$2</c:f>
              <c:numCache>
                <c:ptCount val="11"/>
                <c:pt idx="0">
                  <c:v>14.947446557510125</c:v>
                </c:pt>
                <c:pt idx="1">
                  <c:v>19.124353258667792</c:v>
                </c:pt>
                <c:pt idx="2">
                  <c:v>31.791802747042162</c:v>
                </c:pt>
                <c:pt idx="3">
                  <c:v>26.461407491486955</c:v>
                </c:pt>
                <c:pt idx="4">
                  <c:v>33.26132943055451</c:v>
                </c:pt>
                <c:pt idx="5">
                  <c:v>49.09443244438396</c:v>
                </c:pt>
                <c:pt idx="6">
                  <c:v>42.23586360752345</c:v>
                </c:pt>
                <c:pt idx="7">
                  <c:v>3.757637799233726</c:v>
                </c:pt>
                <c:pt idx="8">
                  <c:v>52.2879590230261</c:v>
                </c:pt>
                <c:pt idx="9">
                  <c:v>11.974043099559296</c:v>
                </c:pt>
                <c:pt idx="10">
                  <c:v>27.908942812291194</c:v>
                </c:pt>
              </c:numCache>
            </c:numRef>
          </c:val>
        </c:ser>
        <c:ser>
          <c:idx val="1"/>
          <c:order val="1"/>
          <c:tx>
            <c:strRef>
              <c:f>Res2!$A$3</c:f>
              <c:strCache>
                <c:ptCount val="1"/>
                <c:pt idx="0">
                  <c:v>Importaciones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Res2!$B$1:$L$1</c:f>
              <c:strCache>
                <c:ptCount val="11"/>
                <c:pt idx="0">
                  <c:v>Argentina</c:v>
                </c:pt>
                <c:pt idx="1">
                  <c:v>Bolivia</c:v>
                </c:pt>
                <c:pt idx="2">
                  <c:v>Brasil</c:v>
                </c:pt>
                <c:pt idx="3">
                  <c:v>Chile</c:v>
                </c:pt>
                <c:pt idx="4">
                  <c:v>Colombia</c:v>
                </c:pt>
                <c:pt idx="5">
                  <c:v>Ecuador</c:v>
                </c:pt>
                <c:pt idx="6">
                  <c:v>México</c:v>
                </c:pt>
                <c:pt idx="7">
                  <c:v>Paraguay</c:v>
                </c:pt>
                <c:pt idx="8">
                  <c:v>Perú</c:v>
                </c:pt>
                <c:pt idx="9">
                  <c:v>Uruguay</c:v>
                </c:pt>
                <c:pt idx="10">
                  <c:v>Total</c:v>
                </c:pt>
              </c:strCache>
            </c:strRef>
          </c:cat>
          <c:val>
            <c:numRef>
              <c:f>Res2!$B$3:$L$3</c:f>
              <c:numCache>
                <c:ptCount val="11"/>
                <c:pt idx="0">
                  <c:v>33.349877971395145</c:v>
                </c:pt>
                <c:pt idx="1">
                  <c:v>26.02877366979266</c:v>
                </c:pt>
                <c:pt idx="2">
                  <c:v>16.49054887621699</c:v>
                </c:pt>
                <c:pt idx="3">
                  <c:v>26.221177763196057</c:v>
                </c:pt>
                <c:pt idx="4">
                  <c:v>31.49922422469016</c:v>
                </c:pt>
                <c:pt idx="5">
                  <c:v>23.475390771251583</c:v>
                </c:pt>
                <c:pt idx="6">
                  <c:v>20.605304593573347</c:v>
                </c:pt>
                <c:pt idx="7">
                  <c:v>3.2812159974721533</c:v>
                </c:pt>
                <c:pt idx="8">
                  <c:v>18.39034775111812</c:v>
                </c:pt>
                <c:pt idx="9">
                  <c:v>26.071491108784663</c:v>
                </c:pt>
                <c:pt idx="10">
                  <c:v>23.776424305161846</c:v>
                </c:pt>
              </c:numCache>
            </c:numRef>
          </c:val>
        </c:ser>
        <c:gapWidth val="100"/>
        <c:axId val="52965694"/>
        <c:axId val="6929199"/>
      </c:barChart>
      <c:catAx>
        <c:axId val="5296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929199"/>
        <c:crosses val="autoZero"/>
        <c:auto val="1"/>
        <c:lblOffset val="100"/>
        <c:noMultiLvlLbl val="0"/>
      </c:catAx>
      <c:valAx>
        <c:axId val="6929199"/>
        <c:scaling>
          <c:orientation val="minMax"/>
          <c:max val="60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965694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5"/>
          <c:y val="0.9005"/>
          <c:w val="0.337"/>
          <c:h val="0.09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"/>
          <c:w val="0.99425"/>
          <c:h val="0.970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Hoja1!$E$26</c:f>
              <c:strCache>
                <c:ptCount val="1"/>
                <c:pt idx="0">
                  <c:v>1-2005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Hoja1!$A$27:$A$39</c:f>
              <c:strCache/>
            </c:strRef>
          </c:cat>
          <c:val>
            <c:numRef>
              <c:f>Hoja1!$E$27:$E$39</c:f>
              <c:numCache/>
            </c:numRef>
          </c:val>
        </c:ser>
        <c:ser>
          <c:idx val="1"/>
          <c:order val="1"/>
          <c:tx>
            <c:strRef>
              <c:f>Hoja1!$F$26</c:f>
              <c:strCache>
                <c:ptCount val="1"/>
                <c:pt idx="0">
                  <c:v>2-2005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Hoja1!$A$27:$A$39</c:f>
              <c:strCache/>
            </c:strRef>
          </c:cat>
          <c:val>
            <c:numRef>
              <c:f>Hoja1!$F$27:$F$39</c:f>
              <c:numCache/>
            </c:numRef>
          </c:val>
        </c:ser>
        <c:ser>
          <c:idx val="0"/>
          <c:order val="2"/>
          <c:tx>
            <c:strRef>
              <c:f>Hoja1!$G$26</c:f>
              <c:strCache>
                <c:ptCount val="1"/>
                <c:pt idx="0">
                  <c:v>3-2005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Hoja1!$A$27:$A$39</c:f>
              <c:strCache/>
            </c:strRef>
          </c:cat>
          <c:val>
            <c:numRef>
              <c:f>Hoja1!$G$27:$G$39</c:f>
              <c:numCache/>
            </c:numRef>
          </c:val>
        </c:ser>
        <c:gapWidth val="50"/>
        <c:axId val="41190914"/>
        <c:axId val="35173907"/>
      </c:barChart>
      <c:catAx>
        <c:axId val="41190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5173907"/>
        <c:crosses val="autoZero"/>
        <c:auto val="1"/>
        <c:lblOffset val="100"/>
        <c:noMultiLvlLbl val="0"/>
      </c:catAx>
      <c:valAx>
        <c:axId val="351739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90914"/>
        <c:crossesAt val="1"/>
        <c:crossBetween val="between"/>
        <c:dispUnits/>
      </c:valAx>
      <c:dTable>
        <c:showHorzBorder val="0"/>
        <c:showVertBorder val="0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5"/>
          <c:w val="0.974"/>
          <c:h val="0.91625"/>
        </c:manualLayout>
      </c:layout>
      <c:barChart>
        <c:barDir val="col"/>
        <c:grouping val="percent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Res2!$B$22:$K$22</c:f>
              <c:strCache/>
            </c:strRef>
          </c:cat>
          <c:val>
            <c:numRef>
              <c:f>Res2!$B$23:$K$23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Res2!$B$22:$K$22</c:f>
              <c:strCache/>
            </c:strRef>
          </c:cat>
          <c:val>
            <c:numRef>
              <c:f>Res2!$B$24:$K$24</c:f>
              <c:numCache/>
            </c:numRef>
          </c:val>
        </c:ser>
        <c:ser>
          <c:idx val="2"/>
          <c:order val="2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Res2!$B$22:$K$22</c:f>
              <c:strCache/>
            </c:strRef>
          </c:cat>
          <c:val>
            <c:numRef>
              <c:f>Res2!$B$25:$K$25</c:f>
              <c:numCache/>
            </c:numRef>
          </c:val>
        </c:ser>
        <c:overlap val="100"/>
        <c:axId val="62362792"/>
        <c:axId val="24394217"/>
      </c:bar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4394217"/>
        <c:crosses val="autoZero"/>
        <c:auto val="1"/>
        <c:lblOffset val="100"/>
        <c:noMultiLvlLbl val="0"/>
      </c:catAx>
      <c:valAx>
        <c:axId val="24394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36279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275"/>
          <c:w val="0.9675"/>
          <c:h val="0.89425"/>
        </c:manualLayout>
      </c:layout>
      <c:barChart>
        <c:barDir val="col"/>
        <c:grouping val="percent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Res2!$B$22:$K$22</c:f>
              <c:strCache/>
            </c:strRef>
          </c:cat>
          <c:val>
            <c:numRef>
              <c:f>Res2!$B$26:$K$26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Res2!$B$22:$K$22</c:f>
              <c:strCache/>
            </c:strRef>
          </c:cat>
          <c:val>
            <c:numRef>
              <c:f>Res2!$B$27:$K$27</c:f>
              <c:numCache/>
            </c:numRef>
          </c:val>
        </c:ser>
        <c:ser>
          <c:idx val="2"/>
          <c:order val="2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Res2!$B$22:$K$22</c:f>
              <c:strCache/>
            </c:strRef>
          </c:cat>
          <c:val>
            <c:numRef>
              <c:f>Res2!$B$28:$K$28</c:f>
              <c:numCache/>
            </c:numRef>
          </c:val>
        </c:ser>
        <c:overlap val="100"/>
        <c:axId val="18221362"/>
        <c:axId val="29774531"/>
      </c:barChart>
      <c:catAx>
        <c:axId val="1822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774531"/>
        <c:crosses val="autoZero"/>
        <c:auto val="1"/>
        <c:lblOffset val="100"/>
        <c:noMultiLvlLbl val="0"/>
      </c:catAx>
      <c:valAx>
        <c:axId val="29774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22136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25"/>
          <c:w val="0.96775"/>
          <c:h val="0.894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Res2!$B$22:$K$22</c:f>
              <c:strCache/>
            </c:strRef>
          </c:cat>
          <c:val>
            <c:numRef>
              <c:f>Res2!$B$49:$K$49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Res2!$B$22:$K$22</c:f>
              <c:strCache/>
            </c:strRef>
          </c:cat>
          <c:val>
            <c:numRef>
              <c:f>Res2!$B$50:$K$50</c:f>
              <c:numCache/>
            </c:numRef>
          </c:val>
        </c:ser>
        <c:ser>
          <c:idx val="2"/>
          <c:order val="2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Res2!$B$22:$K$22</c:f>
              <c:strCache/>
            </c:strRef>
          </c:cat>
          <c:val>
            <c:numRef>
              <c:f>Res2!$B$51:$K$51</c:f>
              <c:numCache/>
            </c:numRef>
          </c:val>
        </c:ser>
        <c:overlap val="100"/>
        <c:gapWidth val="130"/>
        <c:axId val="66644188"/>
        <c:axId val="62926781"/>
      </c:barChart>
      <c:catAx>
        <c:axId val="66644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926781"/>
        <c:crosses val="autoZero"/>
        <c:auto val="1"/>
        <c:lblOffset val="100"/>
        <c:noMultiLvlLbl val="0"/>
      </c:catAx>
      <c:valAx>
        <c:axId val="629267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64418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25"/>
          <c:w val="0.9675"/>
          <c:h val="0.89525"/>
        </c:manualLayout>
      </c:layout>
      <c:barChart>
        <c:barDir val="col"/>
        <c:grouping val="percent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Res2!$B$22:$K$22</c:f>
              <c:strCache/>
            </c:strRef>
          </c:cat>
          <c:val>
            <c:numRef>
              <c:f>Res2!$B$52:$K$52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Res2!$B$22:$K$22</c:f>
              <c:strCache/>
            </c:strRef>
          </c:cat>
          <c:val>
            <c:numRef>
              <c:f>Res2!$B$53:$K$53</c:f>
              <c:numCache/>
            </c:numRef>
          </c:val>
        </c:ser>
        <c:ser>
          <c:idx val="2"/>
          <c:order val="2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Res2!$B$22:$K$22</c:f>
              <c:strCache/>
            </c:strRef>
          </c:cat>
          <c:val>
            <c:numRef>
              <c:f>Res2!$B$54:$K$54</c:f>
              <c:numCache/>
            </c:numRef>
          </c:val>
        </c:ser>
        <c:overlap val="100"/>
        <c:gapWidth val="130"/>
        <c:axId val="29470118"/>
        <c:axId val="63904471"/>
      </c:barChart>
      <c:catAx>
        <c:axId val="2947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904471"/>
        <c:crosses val="autoZero"/>
        <c:auto val="1"/>
        <c:lblOffset val="100"/>
        <c:noMultiLvlLbl val="0"/>
      </c:catAx>
      <c:valAx>
        <c:axId val="639044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47011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16"/>
          <c:w val="0.9482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Res3!$A$2</c:f>
              <c:strCache>
                <c:ptCount val="1"/>
                <c:pt idx="0">
                  <c:v>Exportaciones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Res3!$B$1:$F$1</c:f>
              <c:strCache/>
            </c:strRef>
          </c:cat>
          <c:val>
            <c:numRef>
              <c:f>Res3!$B$2:$F$2</c:f>
              <c:numCache/>
            </c:numRef>
          </c:val>
        </c:ser>
        <c:ser>
          <c:idx val="1"/>
          <c:order val="1"/>
          <c:tx>
            <c:strRef>
              <c:f>Res3!$A$3</c:f>
              <c:strCache>
                <c:ptCount val="1"/>
                <c:pt idx="0">
                  <c:v>Importaciones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Res3!$B$1:$F$1</c:f>
              <c:strCache/>
            </c:strRef>
          </c:cat>
          <c:val>
            <c:numRef>
              <c:f>Res3!$B$3:$F$3</c:f>
              <c:numCache/>
            </c:numRef>
          </c:val>
        </c:ser>
        <c:axId val="38269328"/>
        <c:axId val="8879633"/>
      </c:barChart>
      <c:catAx>
        <c:axId val="3826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879633"/>
        <c:crosses val="autoZero"/>
        <c:auto val="1"/>
        <c:lblOffset val="100"/>
        <c:noMultiLvlLbl val="0"/>
      </c:catAx>
      <c:valAx>
        <c:axId val="8879633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2693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89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"/>
          <c:w val="0.97425"/>
          <c:h val="0.9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Res4!$A$3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Res4!$B$1:$G$1</c:f>
              <c:strCache/>
            </c:strRef>
          </c:cat>
          <c:val>
            <c:numRef>
              <c:f>Res4!$B$3:$G$3</c:f>
              <c:numCache/>
            </c:numRef>
          </c:val>
        </c:ser>
        <c:ser>
          <c:idx val="0"/>
          <c:order val="1"/>
          <c:tx>
            <c:strRef>
              <c:f>Res4!$A$2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Res4!$B$1:$G$1</c:f>
              <c:strCache/>
            </c:strRef>
          </c:cat>
          <c:val>
            <c:numRef>
              <c:f>Res4!$B$2:$G$2</c:f>
              <c:numCache/>
            </c:numRef>
          </c:val>
        </c:ser>
        <c:axId val="12807834"/>
        <c:axId val="48161643"/>
      </c:barChart>
      <c:catAx>
        <c:axId val="128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61643"/>
        <c:crosses val="autoZero"/>
        <c:auto val="1"/>
        <c:lblOffset val="100"/>
        <c:noMultiLvlLbl val="0"/>
      </c:catAx>
      <c:valAx>
        <c:axId val="48161643"/>
        <c:scaling>
          <c:orientation val="minMax"/>
          <c:max val="70000"/>
          <c:min val="-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07834"/>
        <c:crossesAt val="1"/>
        <c:crossBetween val="between"/>
        <c:dispUnits/>
        <c:majorUnit val="2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74"/>
          <c:h val="0.8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Res4!$A$38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Res4!$B$1:$G$1</c:f>
              <c:strCache/>
            </c:strRef>
          </c:cat>
          <c:val>
            <c:numRef>
              <c:f>Res4!$B$38:$G$38</c:f>
              <c:numCache/>
            </c:numRef>
          </c:val>
        </c:ser>
        <c:ser>
          <c:idx val="0"/>
          <c:order val="1"/>
          <c:tx>
            <c:strRef>
              <c:f>Res4!$A$37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Res4!$B$1:$G$1</c:f>
              <c:strCache/>
            </c:strRef>
          </c:cat>
          <c:val>
            <c:numRef>
              <c:f>Res4!$B$37:$G$37</c:f>
              <c:numCache/>
            </c:numRef>
          </c:val>
        </c:ser>
        <c:axId val="30801604"/>
        <c:axId val="8778981"/>
      </c:barChart>
      <c:catAx>
        <c:axId val="3080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78981"/>
        <c:crosses val="autoZero"/>
        <c:auto val="1"/>
        <c:lblOffset val="100"/>
        <c:noMultiLvlLbl val="0"/>
      </c:catAx>
      <c:valAx>
        <c:axId val="8778981"/>
        <c:scaling>
          <c:orientation val="minMax"/>
          <c:max val="60000"/>
          <c:min val="-1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01604"/>
        <c:crossesAt val="1"/>
        <c:crossBetween val="between"/>
        <c:dispUnits/>
        <c:majorUnit val="2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9015"/>
          <c:w val="0.5065"/>
          <c:h val="0.0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"/>
          <c:w val="0.99275"/>
          <c:h val="0.97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Hoja1!$A$7</c:f>
              <c:strCache>
                <c:ptCount val="1"/>
                <c:pt idx="0">
                  <c:v>Extra Trim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Hoja1!$B$1:$J$1</c:f>
              <c:strCache/>
            </c:strRef>
          </c:cat>
          <c:val>
            <c:numRef>
              <c:f>Hoja1!$B$7:$J$7</c:f>
              <c:numCache/>
            </c:numRef>
          </c:val>
        </c:ser>
        <c:ser>
          <c:idx val="1"/>
          <c:order val="3"/>
          <c:tx>
            <c:strRef>
              <c:f>Hoja1!$A$3</c:f>
              <c:strCache>
                <c:ptCount val="1"/>
                <c:pt idx="0">
                  <c:v>Extra 9 meses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Hoja1!$B$1:$J$1</c:f>
              <c:strCache/>
            </c:strRef>
          </c:cat>
          <c:val>
            <c:numRef>
              <c:f>Hoja1!$B$3:$J$3</c:f>
              <c:numCache/>
            </c:numRef>
          </c:val>
        </c:ser>
        <c:gapWidth val="120"/>
        <c:axId val="11901966"/>
        <c:axId val="40008831"/>
      </c:barChart>
      <c:barChart>
        <c:barDir val="col"/>
        <c:grouping val="clustered"/>
        <c:varyColors val="0"/>
        <c:ser>
          <c:idx val="2"/>
          <c:order val="0"/>
          <c:tx>
            <c:strRef>
              <c:f>Hoja1!$A$6</c:f>
              <c:strCache>
                <c:ptCount val="1"/>
                <c:pt idx="0">
                  <c:v>Intra Trim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Hoja1!$B$6:$J$6</c:f>
              <c:numCache/>
            </c:numRef>
          </c:val>
        </c:ser>
        <c:ser>
          <c:idx val="0"/>
          <c:order val="1"/>
          <c:tx>
            <c:strRef>
              <c:f>Hoja1!$A$2</c:f>
              <c:strCache>
                <c:ptCount val="1"/>
                <c:pt idx="0">
                  <c:v>Intra 9 meses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Hoja1!$B$2:$J$2</c:f>
              <c:numCache/>
            </c:numRef>
          </c:val>
        </c:ser>
        <c:gapWidth val="120"/>
        <c:axId val="24535160"/>
        <c:axId val="19489849"/>
      </c:barChart>
      <c:catAx>
        <c:axId val="11901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40008831"/>
        <c:crosses val="autoZero"/>
        <c:auto val="1"/>
        <c:lblOffset val="100"/>
        <c:noMultiLvlLbl val="0"/>
      </c:catAx>
      <c:valAx>
        <c:axId val="40008831"/>
        <c:scaling>
          <c:orientation val="minMax"/>
          <c:max val="12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1901966"/>
        <c:crossesAt val="1"/>
        <c:crossBetween val="between"/>
        <c:dispUnits/>
      </c:valAx>
      <c:catAx>
        <c:axId val="24535160"/>
        <c:scaling>
          <c:orientation val="minMax"/>
        </c:scaling>
        <c:axPos val="b"/>
        <c:delete val="1"/>
        <c:majorTickMark val="in"/>
        <c:minorTickMark val="none"/>
        <c:tickLblPos val="nextTo"/>
        <c:crossAx val="19489849"/>
        <c:crosses val="autoZero"/>
        <c:auto val="1"/>
        <c:lblOffset val="100"/>
        <c:noMultiLvlLbl val="0"/>
      </c:catAx>
      <c:valAx>
        <c:axId val="19489849"/>
        <c:scaling>
          <c:orientation val="minMax"/>
          <c:max val="60"/>
          <c:min val="-60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453516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6</xdr:row>
      <xdr:rowOff>19050</xdr:rowOff>
    </xdr:from>
    <xdr:to>
      <xdr:col>9</xdr:col>
      <xdr:colOff>714375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2085975" y="1000125"/>
        <a:ext cx="52578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32</xdr:row>
      <xdr:rowOff>19050</xdr:rowOff>
    </xdr:from>
    <xdr:to>
      <xdr:col>7</xdr:col>
      <xdr:colOff>723900</xdr:colOff>
      <xdr:row>43</xdr:row>
      <xdr:rowOff>142875</xdr:rowOff>
    </xdr:to>
    <xdr:graphicFrame>
      <xdr:nvGraphicFramePr>
        <xdr:cNvPr id="2" name="Chart 2"/>
        <xdr:cNvGraphicFramePr/>
      </xdr:nvGraphicFramePr>
      <xdr:xfrm>
        <a:off x="2076450" y="5200650"/>
        <a:ext cx="37528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32</xdr:row>
      <xdr:rowOff>28575</xdr:rowOff>
    </xdr:from>
    <xdr:to>
      <xdr:col>11</xdr:col>
      <xdr:colOff>733425</xdr:colOff>
      <xdr:row>43</xdr:row>
      <xdr:rowOff>133350</xdr:rowOff>
    </xdr:to>
    <xdr:graphicFrame>
      <xdr:nvGraphicFramePr>
        <xdr:cNvPr id="3" name="Chart 3"/>
        <xdr:cNvGraphicFramePr/>
      </xdr:nvGraphicFramePr>
      <xdr:xfrm>
        <a:off x="5867400" y="5210175"/>
        <a:ext cx="3019425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59</xdr:row>
      <xdr:rowOff>0</xdr:rowOff>
    </xdr:from>
    <xdr:to>
      <xdr:col>6</xdr:col>
      <xdr:colOff>752475</xdr:colOff>
      <xdr:row>70</xdr:row>
      <xdr:rowOff>114300</xdr:rowOff>
    </xdr:to>
    <xdr:graphicFrame>
      <xdr:nvGraphicFramePr>
        <xdr:cNvPr id="4" name="Chart 4"/>
        <xdr:cNvGraphicFramePr/>
      </xdr:nvGraphicFramePr>
      <xdr:xfrm>
        <a:off x="2057400" y="9439275"/>
        <a:ext cx="3038475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28575</xdr:colOff>
      <xdr:row>59</xdr:row>
      <xdr:rowOff>28575</xdr:rowOff>
    </xdr:from>
    <xdr:to>
      <xdr:col>11</xdr:col>
      <xdr:colOff>9525</xdr:colOff>
      <xdr:row>70</xdr:row>
      <xdr:rowOff>152400</xdr:rowOff>
    </xdr:to>
    <xdr:graphicFrame>
      <xdr:nvGraphicFramePr>
        <xdr:cNvPr id="5" name="Chart 5"/>
        <xdr:cNvGraphicFramePr/>
      </xdr:nvGraphicFramePr>
      <xdr:xfrm>
        <a:off x="5133975" y="9467850"/>
        <a:ext cx="3028950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38100</xdr:rowOff>
    </xdr:from>
    <xdr:to>
      <xdr:col>6</xdr:col>
      <xdr:colOff>733425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1543050" y="1171575"/>
        <a:ext cx="37623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6</xdr:col>
      <xdr:colOff>742950</xdr:colOff>
      <xdr:row>17</xdr:row>
      <xdr:rowOff>142875</xdr:rowOff>
    </xdr:to>
    <xdr:graphicFrame>
      <xdr:nvGraphicFramePr>
        <xdr:cNvPr id="1" name="Chart 2"/>
        <xdr:cNvGraphicFramePr/>
      </xdr:nvGraphicFramePr>
      <xdr:xfrm>
        <a:off x="1552575" y="1143000"/>
        <a:ext cx="37623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19</xdr:row>
      <xdr:rowOff>0</xdr:rowOff>
    </xdr:from>
    <xdr:to>
      <xdr:col>6</xdr:col>
      <xdr:colOff>742950</xdr:colOff>
      <xdr:row>30</xdr:row>
      <xdr:rowOff>142875</xdr:rowOff>
    </xdr:to>
    <xdr:graphicFrame>
      <xdr:nvGraphicFramePr>
        <xdr:cNvPr id="2" name="Chart 3"/>
        <xdr:cNvGraphicFramePr/>
      </xdr:nvGraphicFramePr>
      <xdr:xfrm>
        <a:off x="1543050" y="3076575"/>
        <a:ext cx="377190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38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Extrarreg.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038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Extrarreg.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28575</xdr:rowOff>
    </xdr:from>
    <xdr:to>
      <xdr:col>7</xdr:col>
      <xdr:colOff>590550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476375" y="1333500"/>
        <a:ext cx="3933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9</xdr:row>
      <xdr:rowOff>123825</xdr:rowOff>
    </xdr:from>
    <xdr:to>
      <xdr:col>2</xdr:col>
      <xdr:colOff>238125</xdr:colOff>
      <xdr:row>12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14475" y="1590675"/>
          <a:ext cx="1619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Intrarreg.</a:t>
          </a:r>
        </a:p>
      </xdr:txBody>
    </xdr:sp>
    <xdr:clientData/>
  </xdr:twoCellAnchor>
  <xdr:twoCellAnchor>
    <xdr:from>
      <xdr:col>7</xdr:col>
      <xdr:colOff>19050</xdr:colOff>
      <xdr:row>25</xdr:row>
      <xdr:rowOff>19050</xdr:rowOff>
    </xdr:from>
    <xdr:to>
      <xdr:col>13</xdr:col>
      <xdr:colOff>742950</xdr:colOff>
      <xdr:row>41</xdr:row>
      <xdr:rowOff>0</xdr:rowOff>
    </xdr:to>
    <xdr:graphicFrame>
      <xdr:nvGraphicFramePr>
        <xdr:cNvPr id="3" name="Chart 5"/>
        <xdr:cNvGraphicFramePr/>
      </xdr:nvGraphicFramePr>
      <xdr:xfrm>
        <a:off x="4838700" y="4076700"/>
        <a:ext cx="50387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D5" sqref="D5"/>
    </sheetView>
  </sheetViews>
  <sheetFormatPr defaultColWidth="11.421875" defaultRowHeight="12.75"/>
  <cols>
    <col min="1" max="1" width="10.421875" style="0" customWidth="1"/>
    <col min="2" max="11" width="8.8515625" style="0" customWidth="1"/>
    <col min="12" max="12" width="9.00390625" style="0" customWidth="1"/>
  </cols>
  <sheetData>
    <row r="1" ht="15">
      <c r="A1" s="1" t="s">
        <v>2</v>
      </c>
    </row>
    <row r="2" ht="12.75">
      <c r="A2" s="6" t="s">
        <v>123</v>
      </c>
    </row>
    <row r="3" ht="12.75">
      <c r="A3" s="6" t="s">
        <v>29</v>
      </c>
    </row>
    <row r="4" ht="12.75">
      <c r="A4" s="3" t="s">
        <v>117</v>
      </c>
    </row>
    <row r="5" ht="12.75">
      <c r="A5" s="3" t="s">
        <v>90</v>
      </c>
    </row>
    <row r="6" spans="1:12" ht="7.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 customHeight="1" thickBot="1">
      <c r="A7" s="13"/>
      <c r="B7" s="14" t="s">
        <v>52</v>
      </c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5" customHeight="1" thickBot="1">
      <c r="A8" s="13" t="s">
        <v>1</v>
      </c>
      <c r="B8" s="14" t="s">
        <v>84</v>
      </c>
      <c r="C8" s="14" t="s">
        <v>85</v>
      </c>
      <c r="D8" s="14" t="s">
        <v>86</v>
      </c>
      <c r="E8" s="19" t="s">
        <v>87</v>
      </c>
      <c r="F8" s="14" t="s">
        <v>98</v>
      </c>
      <c r="G8" s="14" t="s">
        <v>88</v>
      </c>
      <c r="H8" s="14" t="s">
        <v>89</v>
      </c>
      <c r="I8" s="14" t="s">
        <v>118</v>
      </c>
      <c r="J8" s="14" t="s">
        <v>91</v>
      </c>
      <c r="K8" s="14" t="s">
        <v>92</v>
      </c>
      <c r="L8" s="14" t="s">
        <v>30</v>
      </c>
    </row>
    <row r="9" ht="9" customHeight="1">
      <c r="A9" s="8"/>
    </row>
    <row r="10" spans="1:12" ht="15">
      <c r="A10" s="7"/>
      <c r="B10" s="7" t="str">
        <f>CONCATENATE(LEFT(A4,LEN(A4)-9),RIGHT(A4,4))</f>
        <v>Enero-setiembre 2005</v>
      </c>
      <c r="C10" s="7"/>
      <c r="D10" s="12"/>
      <c r="E10" s="12"/>
      <c r="F10" s="12"/>
      <c r="G10" s="12"/>
      <c r="H10" s="12"/>
      <c r="I10" s="12"/>
      <c r="J10" s="12"/>
      <c r="K10" s="12"/>
      <c r="L10" s="12"/>
    </row>
    <row r="11" ht="9" customHeight="1">
      <c r="A11" s="5"/>
    </row>
    <row r="12" spans="1:12" s="20" customFormat="1" ht="12.75">
      <c r="A12" s="4" t="s">
        <v>5</v>
      </c>
      <c r="B12" s="71"/>
      <c r="C12" s="72">
        <v>189.94</v>
      </c>
      <c r="D12" s="72">
        <v>7225.292</v>
      </c>
      <c r="E12" s="72">
        <v>465.2</v>
      </c>
      <c r="F12" s="72">
        <v>35.8877555</v>
      </c>
      <c r="G12" s="72">
        <v>28.3</v>
      </c>
      <c r="H12" s="72">
        <v>487.016</v>
      </c>
      <c r="I12" s="72">
        <v>73.32078299999999</v>
      </c>
      <c r="J12" s="72">
        <v>40.51</v>
      </c>
      <c r="K12" s="72">
        <v>190.094</v>
      </c>
      <c r="L12" s="72">
        <f>SUM(B12:K12)</f>
        <v>8735.560538499998</v>
      </c>
    </row>
    <row r="13" spans="1:12" s="20" customFormat="1" ht="12.75">
      <c r="A13" s="4" t="s">
        <v>6</v>
      </c>
      <c r="B13" s="72">
        <v>263.413</v>
      </c>
      <c r="C13" s="72"/>
      <c r="D13" s="72">
        <v>414.484</v>
      </c>
      <c r="E13" s="72">
        <v>148.2</v>
      </c>
      <c r="F13" s="72">
        <v>35.95858316</v>
      </c>
      <c r="G13" s="72">
        <v>5.6</v>
      </c>
      <c r="H13" s="72">
        <v>27.377</v>
      </c>
      <c r="I13" s="72">
        <v>16.292559999999998</v>
      </c>
      <c r="J13" s="72">
        <v>108.372</v>
      </c>
      <c r="K13" s="72">
        <v>3.257</v>
      </c>
      <c r="L13" s="72">
        <f aca="true" t="shared" si="0" ref="L13:L23">SUM(B13:K13)</f>
        <v>1022.9541431599998</v>
      </c>
    </row>
    <row r="14" spans="1:12" s="20" customFormat="1" ht="12.75">
      <c r="A14" s="4" t="s">
        <v>7</v>
      </c>
      <c r="B14" s="72">
        <v>4559.555</v>
      </c>
      <c r="C14" s="72">
        <v>674.701</v>
      </c>
      <c r="D14" s="72"/>
      <c r="E14" s="72">
        <v>1260.3</v>
      </c>
      <c r="F14" s="72">
        <v>104.73500255</v>
      </c>
      <c r="G14" s="72">
        <v>58.9</v>
      </c>
      <c r="H14" s="72">
        <v>672.412</v>
      </c>
      <c r="I14" s="72">
        <v>232.63284299999998</v>
      </c>
      <c r="J14" s="72">
        <v>326.996</v>
      </c>
      <c r="K14" s="72">
        <v>334.147</v>
      </c>
      <c r="L14" s="72">
        <f t="shared" si="0"/>
        <v>8224.378845550002</v>
      </c>
    </row>
    <row r="15" spans="1:12" s="20" customFormat="1" ht="12.75">
      <c r="A15" s="4" t="s">
        <v>8</v>
      </c>
      <c r="B15" s="72">
        <v>3244.091</v>
      </c>
      <c r="C15" s="72">
        <v>28.103</v>
      </c>
      <c r="D15" s="72">
        <v>2604.189</v>
      </c>
      <c r="E15" s="72"/>
      <c r="F15" s="72">
        <v>234.14000026</v>
      </c>
      <c r="G15" s="72">
        <v>191.5</v>
      </c>
      <c r="H15" s="72">
        <v>457.999</v>
      </c>
      <c r="I15" s="72">
        <v>42.52001799999999</v>
      </c>
      <c r="J15" s="72">
        <v>843.011</v>
      </c>
      <c r="K15" s="72">
        <v>57.49</v>
      </c>
      <c r="L15" s="72">
        <f t="shared" si="0"/>
        <v>7703.043018259999</v>
      </c>
    </row>
    <row r="16" spans="1:12" s="20" customFormat="1" ht="12.75">
      <c r="A16" s="20" t="s">
        <v>9</v>
      </c>
      <c r="B16" s="72">
        <v>263.708</v>
      </c>
      <c r="C16" s="72">
        <v>137.089</v>
      </c>
      <c r="D16" s="72">
        <v>1063.971</v>
      </c>
      <c r="E16" s="72">
        <v>259.9</v>
      </c>
      <c r="F16" s="72"/>
      <c r="G16" s="72">
        <v>346.1</v>
      </c>
      <c r="H16" s="72">
        <v>1033.987</v>
      </c>
      <c r="I16" s="72">
        <v>0.749713</v>
      </c>
      <c r="J16" s="72">
        <v>253.741</v>
      </c>
      <c r="K16" s="72">
        <v>10.14</v>
      </c>
      <c r="L16" s="72">
        <f t="shared" si="0"/>
        <v>3369.385713</v>
      </c>
    </row>
    <row r="17" spans="1:12" s="20" customFormat="1" ht="12.75">
      <c r="A17" s="4" t="s">
        <v>11</v>
      </c>
      <c r="B17" s="72">
        <v>80.479</v>
      </c>
      <c r="C17" s="72">
        <v>0.013</v>
      </c>
      <c r="D17" s="72">
        <v>173.799</v>
      </c>
      <c r="E17" s="72">
        <v>33.4</v>
      </c>
      <c r="F17" s="72">
        <v>40.96919814</v>
      </c>
      <c r="G17" s="72">
        <v>4.954</v>
      </c>
      <c r="H17" s="71">
        <v>165.663</v>
      </c>
      <c r="I17" s="71">
        <v>0.005036</v>
      </c>
      <c r="J17" s="72">
        <v>2.148</v>
      </c>
      <c r="K17" s="72">
        <v>23.474</v>
      </c>
      <c r="L17" s="72">
        <f t="shared" si="0"/>
        <v>524.9042341400001</v>
      </c>
    </row>
    <row r="18" spans="1:12" s="20" customFormat="1" ht="12.75">
      <c r="A18" s="4" t="s">
        <v>28</v>
      </c>
      <c r="B18" s="72">
        <v>167.845</v>
      </c>
      <c r="C18" s="72">
        <v>1.984</v>
      </c>
      <c r="D18" s="72">
        <v>486.249</v>
      </c>
      <c r="E18" s="72">
        <v>252</v>
      </c>
      <c r="F18" s="72">
        <v>966.39623521</v>
      </c>
      <c r="G18" s="72"/>
      <c r="H18" s="72">
        <v>232.96</v>
      </c>
      <c r="I18" s="72">
        <v>3.524099</v>
      </c>
      <c r="J18" s="72">
        <v>199.061</v>
      </c>
      <c r="K18" s="72">
        <v>8.492</v>
      </c>
      <c r="L18" s="72">
        <f t="shared" si="0"/>
        <v>2318.5113342100003</v>
      </c>
    </row>
    <row r="19" spans="1:12" s="20" customFormat="1" ht="12.75">
      <c r="A19" s="4" t="s">
        <v>12</v>
      </c>
      <c r="B19" s="72">
        <v>798.669</v>
      </c>
      <c r="C19" s="72">
        <v>15.135</v>
      </c>
      <c r="D19" s="72">
        <v>2997.267</v>
      </c>
      <c r="E19" s="72">
        <v>1161.3</v>
      </c>
      <c r="F19" s="72">
        <v>456.26162997</v>
      </c>
      <c r="G19" s="72">
        <v>44.3</v>
      </c>
      <c r="H19" s="72"/>
      <c r="I19" s="72">
        <v>2.615477</v>
      </c>
      <c r="J19" s="72">
        <v>237.624</v>
      </c>
      <c r="K19" s="72">
        <v>93.512</v>
      </c>
      <c r="L19" s="72">
        <f t="shared" si="0"/>
        <v>5806.68410697</v>
      </c>
    </row>
    <row r="20" spans="1:12" s="20" customFormat="1" ht="12.75">
      <c r="A20" s="4" t="s">
        <v>13</v>
      </c>
      <c r="B20" s="72">
        <v>345.296</v>
      </c>
      <c r="C20" s="72">
        <v>16.169</v>
      </c>
      <c r="D20" s="72">
        <v>700.414</v>
      </c>
      <c r="E20" s="72">
        <v>28.1</v>
      </c>
      <c r="F20" s="72">
        <v>1.4249976899999999</v>
      </c>
      <c r="G20" s="72">
        <v>0.454</v>
      </c>
      <c r="H20" s="72">
        <v>9.267</v>
      </c>
      <c r="I20" s="72"/>
      <c r="J20" s="72">
        <v>0.197</v>
      </c>
      <c r="K20" s="72">
        <v>39.917</v>
      </c>
      <c r="L20" s="72">
        <f t="shared" si="0"/>
        <v>1141.2389976899997</v>
      </c>
    </row>
    <row r="21" spans="1:12" s="20" customFormat="1" ht="12.75">
      <c r="A21" s="4" t="s">
        <v>14</v>
      </c>
      <c r="B21" s="72">
        <v>438.213</v>
      </c>
      <c r="C21" s="72">
        <v>93.456</v>
      </c>
      <c r="D21" s="72">
        <v>703.533</v>
      </c>
      <c r="E21" s="72">
        <v>525</v>
      </c>
      <c r="F21" s="72">
        <v>543.63952143</v>
      </c>
      <c r="G21" s="72">
        <v>633.8</v>
      </c>
      <c r="H21" s="72">
        <v>253.393</v>
      </c>
      <c r="I21" s="72">
        <v>19.406907999999998</v>
      </c>
      <c r="J21" s="72"/>
      <c r="K21" s="72">
        <v>28.834</v>
      </c>
      <c r="L21" s="72">
        <f t="shared" si="0"/>
        <v>3239.2754294299993</v>
      </c>
    </row>
    <row r="22" spans="1:12" s="20" customFormat="1" ht="12.75">
      <c r="A22" s="4" t="s">
        <v>15</v>
      </c>
      <c r="B22" s="72">
        <v>601.598</v>
      </c>
      <c r="C22" s="72">
        <v>1.204</v>
      </c>
      <c r="D22" s="72">
        <v>628.382</v>
      </c>
      <c r="E22" s="72">
        <v>53</v>
      </c>
      <c r="F22" s="72">
        <v>3.04171719</v>
      </c>
      <c r="G22" s="72">
        <v>2.077</v>
      </c>
      <c r="H22" s="72">
        <v>49.004</v>
      </c>
      <c r="I22" s="72">
        <v>392.580631</v>
      </c>
      <c r="J22" s="72">
        <v>5.144</v>
      </c>
      <c r="K22" s="72"/>
      <c r="L22" s="72">
        <f t="shared" si="0"/>
        <v>1736.0313481899998</v>
      </c>
    </row>
    <row r="23" spans="1:12" s="20" customFormat="1" ht="12.75">
      <c r="A23" s="4" t="s">
        <v>16</v>
      </c>
      <c r="B23" s="72">
        <v>340.154</v>
      </c>
      <c r="C23" s="72">
        <v>127.173</v>
      </c>
      <c r="D23" s="72">
        <v>1602.578</v>
      </c>
      <c r="E23" s="72">
        <v>270.1</v>
      </c>
      <c r="F23" s="72">
        <v>1534.83993462</v>
      </c>
      <c r="G23" s="72">
        <v>86.6</v>
      </c>
      <c r="H23" s="72">
        <v>928.54</v>
      </c>
      <c r="I23" s="72">
        <v>2.097946</v>
      </c>
      <c r="J23" s="72">
        <v>196.403</v>
      </c>
      <c r="K23" s="72">
        <v>17.332</v>
      </c>
      <c r="L23" s="72">
        <f t="shared" si="0"/>
        <v>5105.817880619999</v>
      </c>
    </row>
    <row r="24" spans="1:12" s="23" customFormat="1" ht="15" customHeight="1">
      <c r="A24" s="22" t="s">
        <v>80</v>
      </c>
      <c r="B24" s="73">
        <f aca="true" t="shared" si="1" ref="B24:K24">SUM(B12:B23)</f>
        <v>11103.021</v>
      </c>
      <c r="C24" s="73">
        <f t="shared" si="1"/>
        <v>1284.9669999999999</v>
      </c>
      <c r="D24" s="73">
        <f t="shared" si="1"/>
        <v>18600.158000000003</v>
      </c>
      <c r="E24" s="73">
        <f t="shared" si="1"/>
        <v>4456.5</v>
      </c>
      <c r="F24" s="73">
        <f t="shared" si="1"/>
        <v>3957.2945757199996</v>
      </c>
      <c r="G24" s="73">
        <f t="shared" si="1"/>
        <v>1402.5849999999998</v>
      </c>
      <c r="H24" s="73">
        <f t="shared" si="1"/>
        <v>4317.618</v>
      </c>
      <c r="I24" s="73">
        <f t="shared" si="1"/>
        <v>785.746014</v>
      </c>
      <c r="J24" s="73">
        <f t="shared" si="1"/>
        <v>2213.2069999999994</v>
      </c>
      <c r="K24" s="73">
        <f t="shared" si="1"/>
        <v>806.689</v>
      </c>
      <c r="L24" s="73">
        <f>SUM(B24:K24)</f>
        <v>48927.785589720006</v>
      </c>
    </row>
    <row r="25" ht="9" customHeight="1"/>
    <row r="26" spans="1:12" ht="15">
      <c r="A26" s="7"/>
      <c r="B26" s="7" t="str">
        <f>LEFT(A4,LEN(A4)-5)</f>
        <v>Enero-setiembre 2004</v>
      </c>
      <c r="C26" s="7"/>
      <c r="D26" s="12"/>
      <c r="E26" s="12"/>
      <c r="F26" s="12"/>
      <c r="G26" s="12"/>
      <c r="H26" s="12"/>
      <c r="I26" s="12"/>
      <c r="J26" s="12"/>
      <c r="K26" s="12"/>
      <c r="L26" s="12"/>
    </row>
    <row r="27" spans="1:11" ht="9" customHeight="1">
      <c r="A27" s="5"/>
      <c r="D27" s="12"/>
      <c r="E27" s="12"/>
      <c r="F27" s="12"/>
      <c r="G27" s="12"/>
      <c r="H27" s="12"/>
      <c r="I27" s="12"/>
      <c r="J27" s="12"/>
      <c r="K27" s="12"/>
    </row>
    <row r="28" spans="1:12" ht="12.75">
      <c r="A28" s="4" t="s">
        <v>5</v>
      </c>
      <c r="B28" s="71"/>
      <c r="C28" s="72">
        <v>92.684</v>
      </c>
      <c r="D28" s="72">
        <v>5354.064</v>
      </c>
      <c r="E28" s="72">
        <v>317.9</v>
      </c>
      <c r="F28" s="72">
        <v>26.159793859999997</v>
      </c>
      <c r="G28" s="72">
        <v>24.1</v>
      </c>
      <c r="H28" s="72">
        <v>389.381</v>
      </c>
      <c r="I28" s="72">
        <v>77.51425</v>
      </c>
      <c r="J28" s="72">
        <v>28.494</v>
      </c>
      <c r="K28" s="72">
        <v>159.198</v>
      </c>
      <c r="L28" s="72">
        <f>SUM(B28:K28)</f>
        <v>6469.495043860001</v>
      </c>
    </row>
    <row r="29" spans="1:14" ht="12.75">
      <c r="A29" s="4" t="s">
        <v>6</v>
      </c>
      <c r="B29" s="72">
        <v>188.054</v>
      </c>
      <c r="C29" s="72"/>
      <c r="D29" s="72">
        <v>365.503</v>
      </c>
      <c r="E29" s="72">
        <v>99.2</v>
      </c>
      <c r="F29" s="72">
        <v>37.435231679999994</v>
      </c>
      <c r="G29" s="72">
        <v>5.3</v>
      </c>
      <c r="H29" s="72">
        <v>24.022</v>
      </c>
      <c r="I29" s="72">
        <v>15.894036</v>
      </c>
      <c r="J29" s="72">
        <v>94.429</v>
      </c>
      <c r="K29" s="72">
        <v>2.341</v>
      </c>
      <c r="L29" s="72">
        <f aca="true" t="shared" si="2" ref="L29:L40">SUM(B29:K29)</f>
        <v>832.1782676800001</v>
      </c>
      <c r="M29" s="9"/>
      <c r="N29" s="9"/>
    </row>
    <row r="30" spans="1:12" ht="12.75">
      <c r="A30" s="4" t="s">
        <v>7</v>
      </c>
      <c r="B30" s="72">
        <v>4053.564</v>
      </c>
      <c r="C30" s="72">
        <v>517.999</v>
      </c>
      <c r="D30" s="72"/>
      <c r="E30" s="72">
        <v>1010</v>
      </c>
      <c r="F30" s="72">
        <v>113.04416397999998</v>
      </c>
      <c r="G30" s="72">
        <v>52.6</v>
      </c>
      <c r="H30" s="72">
        <v>652.629</v>
      </c>
      <c r="I30" s="72">
        <v>228.512194</v>
      </c>
      <c r="J30" s="72">
        <v>255.815</v>
      </c>
      <c r="K30" s="72">
        <v>337.502</v>
      </c>
      <c r="L30" s="72">
        <f t="shared" si="2"/>
        <v>7221.66535798</v>
      </c>
    </row>
    <row r="31" spans="1:12" ht="12.75">
      <c r="A31" s="4" t="s">
        <v>8</v>
      </c>
      <c r="B31" s="72">
        <v>2779.34</v>
      </c>
      <c r="C31" s="72">
        <v>37.285</v>
      </c>
      <c r="D31" s="72">
        <v>1826.834</v>
      </c>
      <c r="E31" s="72"/>
      <c r="F31" s="72">
        <v>185.18607242000002</v>
      </c>
      <c r="G31" s="72">
        <v>79.5</v>
      </c>
      <c r="H31" s="72">
        <v>324.705</v>
      </c>
      <c r="I31" s="72">
        <v>18.738220000000002</v>
      </c>
      <c r="J31" s="72">
        <v>447.434</v>
      </c>
      <c r="K31" s="72">
        <v>46.45</v>
      </c>
      <c r="L31" s="72">
        <f t="shared" si="2"/>
        <v>5745.47229242</v>
      </c>
    </row>
    <row r="32" spans="1:13" ht="12.75">
      <c r="A32" s="20" t="s">
        <v>9</v>
      </c>
      <c r="B32" s="72">
        <v>216.568</v>
      </c>
      <c r="C32" s="72">
        <v>90.643</v>
      </c>
      <c r="D32" s="72">
        <v>757.056</v>
      </c>
      <c r="E32" s="72">
        <v>234.6</v>
      </c>
      <c r="F32" s="72"/>
      <c r="G32" s="72">
        <v>226.2</v>
      </c>
      <c r="H32" s="72">
        <v>569.238</v>
      </c>
      <c r="I32" s="72">
        <v>1.371975</v>
      </c>
      <c r="J32" s="72">
        <v>186.763</v>
      </c>
      <c r="K32" s="72">
        <v>9.626</v>
      </c>
      <c r="L32" s="72">
        <f t="shared" si="2"/>
        <v>2292.0659750000004</v>
      </c>
      <c r="M32" s="9"/>
    </row>
    <row r="33" spans="1:13" ht="12.75">
      <c r="A33" s="4" t="s">
        <v>11</v>
      </c>
      <c r="B33" s="72">
        <v>70.995</v>
      </c>
      <c r="C33" s="72">
        <v>0.026</v>
      </c>
      <c r="D33" s="72">
        <v>95.057</v>
      </c>
      <c r="E33" s="72">
        <v>32.8</v>
      </c>
      <c r="F33" s="72">
        <v>25.84349426</v>
      </c>
      <c r="G33" s="72">
        <v>12.52</v>
      </c>
      <c r="H33" s="71">
        <v>128.152</v>
      </c>
      <c r="I33" s="71">
        <v>0.013385999999999999</v>
      </c>
      <c r="J33" s="72">
        <v>2.047</v>
      </c>
      <c r="K33" s="72">
        <v>6.396</v>
      </c>
      <c r="L33" s="72">
        <f t="shared" si="2"/>
        <v>373.8498802600001</v>
      </c>
      <c r="M33" s="9"/>
    </row>
    <row r="34" spans="1:12" ht="12.75">
      <c r="A34" s="4" t="s">
        <v>28</v>
      </c>
      <c r="B34" s="72">
        <v>150.519</v>
      </c>
      <c r="C34" s="72">
        <v>7.678</v>
      </c>
      <c r="D34" s="72">
        <v>334.611</v>
      </c>
      <c r="E34" s="72">
        <v>228.8</v>
      </c>
      <c r="F34" s="72">
        <v>701.9207842699999</v>
      </c>
      <c r="G34" s="72"/>
      <c r="H34" s="72">
        <v>151.837</v>
      </c>
      <c r="I34" s="72">
        <v>3.026538</v>
      </c>
      <c r="J34" s="72">
        <v>138.793</v>
      </c>
      <c r="K34" s="72">
        <v>1.093</v>
      </c>
      <c r="L34" s="72">
        <f t="shared" si="2"/>
        <v>1718.2783222700002</v>
      </c>
    </row>
    <row r="35" spans="1:12" ht="12.75">
      <c r="A35" s="4" t="s">
        <v>12</v>
      </c>
      <c r="B35" s="72">
        <v>693.235</v>
      </c>
      <c r="C35" s="72">
        <v>20.699</v>
      </c>
      <c r="D35" s="72">
        <v>2862.123</v>
      </c>
      <c r="E35" s="72">
        <v>940.2</v>
      </c>
      <c r="F35" s="72">
        <v>354.98109223</v>
      </c>
      <c r="G35" s="72">
        <v>25.8</v>
      </c>
      <c r="H35" s="72"/>
      <c r="I35" s="72">
        <v>3.759608</v>
      </c>
      <c r="J35" s="72">
        <v>165.169</v>
      </c>
      <c r="K35" s="72">
        <v>82.521</v>
      </c>
      <c r="L35" s="72">
        <f t="shared" si="2"/>
        <v>5148.48770023</v>
      </c>
    </row>
    <row r="36" spans="1:13" ht="12.75">
      <c r="A36" s="4" t="s">
        <v>13</v>
      </c>
      <c r="B36" s="72">
        <v>358.46</v>
      </c>
      <c r="C36" s="72">
        <v>12.324</v>
      </c>
      <c r="D36" s="72">
        <v>638.839</v>
      </c>
      <c r="E36" s="72">
        <v>24.7</v>
      </c>
      <c r="F36" s="72">
        <v>1.93529097</v>
      </c>
      <c r="G36" s="72">
        <v>1.081</v>
      </c>
      <c r="H36" s="72">
        <v>7.142</v>
      </c>
      <c r="I36" s="72"/>
      <c r="J36" s="72">
        <v>0.385</v>
      </c>
      <c r="K36" s="72">
        <v>44.365</v>
      </c>
      <c r="L36" s="72">
        <f t="shared" si="2"/>
        <v>1089.2312909700001</v>
      </c>
      <c r="M36" s="9"/>
    </row>
    <row r="37" spans="1:12" ht="12.75">
      <c r="A37" s="4" t="s">
        <v>14</v>
      </c>
      <c r="B37" s="72">
        <v>364.382</v>
      </c>
      <c r="C37" s="72">
        <v>100.511</v>
      </c>
      <c r="D37" s="72">
        <v>424.866</v>
      </c>
      <c r="E37" s="72">
        <v>388.3</v>
      </c>
      <c r="F37" s="72">
        <v>412.52207686</v>
      </c>
      <c r="G37" s="72">
        <v>418.4</v>
      </c>
      <c r="H37" s="72">
        <v>182.508</v>
      </c>
      <c r="I37" s="72">
        <v>13.549050999999999</v>
      </c>
      <c r="J37" s="72"/>
      <c r="K37" s="72">
        <v>11.417</v>
      </c>
      <c r="L37" s="72">
        <f t="shared" si="2"/>
        <v>2316.4551278599997</v>
      </c>
    </row>
    <row r="38" spans="1:12" ht="12.75">
      <c r="A38" s="4" t="s">
        <v>15</v>
      </c>
      <c r="B38" s="72">
        <v>479.471</v>
      </c>
      <c r="C38" s="72">
        <v>1.173</v>
      </c>
      <c r="D38" s="72">
        <v>466.984</v>
      </c>
      <c r="E38" s="72">
        <v>51.4</v>
      </c>
      <c r="F38" s="72">
        <v>4.62391926</v>
      </c>
      <c r="G38" s="72">
        <v>0.935</v>
      </c>
      <c r="H38" s="72">
        <v>27.965</v>
      </c>
      <c r="I38" s="72">
        <v>387.22887099999997</v>
      </c>
      <c r="J38" s="72">
        <v>7.127</v>
      </c>
      <c r="K38" s="72"/>
      <c r="L38" s="72">
        <f t="shared" si="2"/>
        <v>1426.9077902599997</v>
      </c>
    </row>
    <row r="39" spans="1:13" ht="12.75">
      <c r="A39" s="4" t="s">
        <v>16</v>
      </c>
      <c r="B39" s="72">
        <v>304.627</v>
      </c>
      <c r="C39" s="72">
        <v>197.655</v>
      </c>
      <c r="D39" s="72">
        <v>987.352</v>
      </c>
      <c r="E39" s="72">
        <v>196.1</v>
      </c>
      <c r="F39" s="72">
        <v>1105.9226692000002</v>
      </c>
      <c r="G39" s="72">
        <v>94.3</v>
      </c>
      <c r="H39" s="72">
        <v>577.955</v>
      </c>
      <c r="I39" s="72">
        <v>7.6816770000000005</v>
      </c>
      <c r="J39" s="72">
        <v>126.848</v>
      </c>
      <c r="K39" s="72">
        <v>19.516</v>
      </c>
      <c r="L39" s="72">
        <f t="shared" si="2"/>
        <v>3617.9573462000003</v>
      </c>
      <c r="M39" s="9"/>
    </row>
    <row r="40" spans="1:13" s="15" customFormat="1" ht="15" customHeight="1">
      <c r="A40" s="22" t="s">
        <v>80</v>
      </c>
      <c r="B40" s="73">
        <f aca="true" t="shared" si="3" ref="B40:K40">SUM(B28:B39)</f>
        <v>9659.214999999998</v>
      </c>
      <c r="C40" s="73">
        <f t="shared" si="3"/>
        <v>1078.677</v>
      </c>
      <c r="D40" s="73">
        <f t="shared" si="3"/>
        <v>14113.289000000002</v>
      </c>
      <c r="E40" s="73">
        <f t="shared" si="3"/>
        <v>3524</v>
      </c>
      <c r="F40" s="73">
        <f t="shared" si="3"/>
        <v>2969.5745889900004</v>
      </c>
      <c r="G40" s="73">
        <f t="shared" si="3"/>
        <v>940.7359999999999</v>
      </c>
      <c r="H40" s="73">
        <f t="shared" si="3"/>
        <v>3035.5339999999997</v>
      </c>
      <c r="I40" s="73">
        <f t="shared" si="3"/>
        <v>757.2898060000001</v>
      </c>
      <c r="J40" s="73">
        <f t="shared" si="3"/>
        <v>1453.304</v>
      </c>
      <c r="K40" s="73">
        <f t="shared" si="3"/>
        <v>720.425</v>
      </c>
      <c r="L40" s="73">
        <f t="shared" si="2"/>
        <v>38252.04439499001</v>
      </c>
      <c r="M40" s="27"/>
    </row>
    <row r="41" ht="9" customHeight="1"/>
    <row r="42" spans="1:12" ht="15">
      <c r="A42" s="7"/>
      <c r="B42" s="7" t="str">
        <f>+CONCATENATE("Crecimiento ",RIGHT(A4,4),"/",RIGHT(B26,4))</f>
        <v>Crecimiento 2005/2004</v>
      </c>
      <c r="C42" s="7"/>
      <c r="D42" s="12"/>
      <c r="E42" s="12"/>
      <c r="F42" s="12"/>
      <c r="G42" s="12"/>
      <c r="H42" s="12"/>
      <c r="I42" s="12"/>
      <c r="J42" s="12"/>
      <c r="K42" s="12"/>
      <c r="L42" s="12"/>
    </row>
    <row r="43" spans="1:11" ht="9" customHeight="1">
      <c r="A43" s="5"/>
      <c r="D43" s="12"/>
      <c r="E43" s="12"/>
      <c r="F43" s="12"/>
      <c r="G43" s="12"/>
      <c r="H43" s="12"/>
      <c r="I43" s="12"/>
      <c r="J43" s="12"/>
      <c r="K43" s="12"/>
    </row>
    <row r="44" spans="1:12" ht="12.75">
      <c r="A44" s="4" t="s">
        <v>5</v>
      </c>
      <c r="B44" s="25"/>
      <c r="C44" s="25">
        <f aca="true" t="shared" si="4" ref="C44:L44">+(C12/C28-1)*100</f>
        <v>104.93289025074448</v>
      </c>
      <c r="D44" s="25">
        <f t="shared" si="4"/>
        <v>34.949675610900435</v>
      </c>
      <c r="E44" s="25">
        <f t="shared" si="4"/>
        <v>46.33532557407991</v>
      </c>
      <c r="F44" s="25">
        <f>+(F12/F28-1)*100</f>
        <v>37.18669073640781</v>
      </c>
      <c r="G44" s="25">
        <f t="shared" si="4"/>
        <v>17.427385892116188</v>
      </c>
      <c r="H44" s="25">
        <f t="shared" si="4"/>
        <v>25.074412978548022</v>
      </c>
      <c r="I44" s="25">
        <f aca="true" t="shared" si="5" ref="I44:I51">+(I12/I28-1)*100</f>
        <v>-5.409930432146359</v>
      </c>
      <c r="J44" s="25">
        <f t="shared" si="4"/>
        <v>42.170281462764095</v>
      </c>
      <c r="K44" s="25">
        <f aca="true" t="shared" si="6" ref="K44:K53">+(K12/K28-1)*100</f>
        <v>19.407278985916896</v>
      </c>
      <c r="L44" s="25">
        <f t="shared" si="4"/>
        <v>35.02692991148746</v>
      </c>
    </row>
    <row r="45" spans="1:12" ht="12.75">
      <c r="A45" s="4" t="s">
        <v>6</v>
      </c>
      <c r="B45" s="25">
        <f aca="true" t="shared" si="7" ref="B45:J56">+(B13/B29-1)*100</f>
        <v>40.07306411988048</v>
      </c>
      <c r="C45" s="25"/>
      <c r="D45" s="25">
        <f t="shared" si="7"/>
        <v>13.400984396844894</v>
      </c>
      <c r="E45" s="25">
        <f t="shared" si="7"/>
        <v>49.39516129032258</v>
      </c>
      <c r="F45" s="25">
        <f>+(F13/F29-1)*100</f>
        <v>-3.9445422232792016</v>
      </c>
      <c r="G45" s="25">
        <f t="shared" si="7"/>
        <v>5.660377358490565</v>
      </c>
      <c r="H45" s="25">
        <f t="shared" si="7"/>
        <v>13.966364166181</v>
      </c>
      <c r="I45" s="25">
        <f t="shared" si="5"/>
        <v>2.507380755901134</v>
      </c>
      <c r="J45" s="25">
        <f t="shared" si="7"/>
        <v>14.765591079011742</v>
      </c>
      <c r="K45" s="25">
        <f t="shared" si="6"/>
        <v>39.12857753096966</v>
      </c>
      <c r="L45" s="25">
        <f aca="true" t="shared" si="8" ref="L45:L55">+(L13/L29-1)*100</f>
        <v>22.924880748431086</v>
      </c>
    </row>
    <row r="46" spans="1:12" ht="12.75">
      <c r="A46" s="4" t="s">
        <v>7</v>
      </c>
      <c r="B46" s="25">
        <f t="shared" si="7"/>
        <v>12.482620232467045</v>
      </c>
      <c r="C46" s="25">
        <f aca="true" t="shared" si="9" ref="C46:C56">+(C14/C30-1)*100</f>
        <v>30.251409751756285</v>
      </c>
      <c r="D46" s="25"/>
      <c r="E46" s="25">
        <f t="shared" si="7"/>
        <v>24.78217821782178</v>
      </c>
      <c r="F46" s="25">
        <f>+(F14/F30-1)*100</f>
        <v>-7.350367447071438</v>
      </c>
      <c r="G46" s="25">
        <f t="shared" si="7"/>
        <v>11.977186311787058</v>
      </c>
      <c r="H46" s="25">
        <f t="shared" si="7"/>
        <v>3.031278107469948</v>
      </c>
      <c r="I46" s="25">
        <f t="shared" si="5"/>
        <v>1.8032512523160849</v>
      </c>
      <c r="J46" s="25">
        <f t="shared" si="7"/>
        <v>27.82518616969294</v>
      </c>
      <c r="K46" s="25">
        <f t="shared" si="6"/>
        <v>-0.9940681832996567</v>
      </c>
      <c r="L46" s="25">
        <f t="shared" si="8"/>
        <v>13.884795789685755</v>
      </c>
    </row>
    <row r="47" spans="1:12" ht="12.75">
      <c r="A47" s="4" t="s">
        <v>8</v>
      </c>
      <c r="B47" s="25">
        <f t="shared" si="7"/>
        <v>16.72163175430137</v>
      </c>
      <c r="C47" s="25">
        <f t="shared" si="9"/>
        <v>-24.62652541236421</v>
      </c>
      <c r="D47" s="25">
        <f t="shared" si="7"/>
        <v>42.55203264226524</v>
      </c>
      <c r="E47" s="25"/>
      <c r="F47" s="25">
        <f>+(F15/F31-1)*100</f>
        <v>26.434994381744325</v>
      </c>
      <c r="G47" s="25">
        <f t="shared" si="7"/>
        <v>140.8805031446541</v>
      </c>
      <c r="H47" s="25">
        <f t="shared" si="7"/>
        <v>41.050799956883964</v>
      </c>
      <c r="I47" s="25">
        <f t="shared" si="5"/>
        <v>126.91599308792397</v>
      </c>
      <c r="J47" s="25">
        <f t="shared" si="7"/>
        <v>88.41013423208783</v>
      </c>
      <c r="K47" s="25">
        <f t="shared" si="6"/>
        <v>23.767491926803007</v>
      </c>
      <c r="L47" s="25">
        <f t="shared" si="8"/>
        <v>34.07153713755826</v>
      </c>
    </row>
    <row r="48" spans="1:12" ht="12.75">
      <c r="A48" s="20" t="s">
        <v>9</v>
      </c>
      <c r="B48" s="25">
        <f t="shared" si="7"/>
        <v>21.766835358871116</v>
      </c>
      <c r="C48" s="25">
        <f t="shared" si="9"/>
        <v>51.240581181117115</v>
      </c>
      <c r="D48" s="25">
        <f t="shared" si="7"/>
        <v>40.5405940907938</v>
      </c>
      <c r="E48" s="25">
        <f t="shared" si="7"/>
        <v>10.784313725490179</v>
      </c>
      <c r="F48" s="25"/>
      <c r="G48" s="25">
        <f t="shared" si="7"/>
        <v>53.006189213085776</v>
      </c>
      <c r="H48" s="25">
        <f t="shared" si="7"/>
        <v>81.64405749440479</v>
      </c>
      <c r="I48" s="25">
        <f t="shared" si="5"/>
        <v>-45.355199620984344</v>
      </c>
      <c r="J48" s="25">
        <f t="shared" si="7"/>
        <v>35.862563784047175</v>
      </c>
      <c r="K48" s="25">
        <f t="shared" si="6"/>
        <v>5.339704965717851</v>
      </c>
      <c r="L48" s="25">
        <f t="shared" si="8"/>
        <v>47.00212601864566</v>
      </c>
    </row>
    <row r="49" spans="1:12" ht="12.75">
      <c r="A49" s="4" t="s">
        <v>11</v>
      </c>
      <c r="B49" s="25">
        <f t="shared" si="7"/>
        <v>13.358687231495159</v>
      </c>
      <c r="C49" s="25">
        <f t="shared" si="9"/>
        <v>-50</v>
      </c>
      <c r="D49" s="25">
        <f t="shared" si="7"/>
        <v>82.83661382118098</v>
      </c>
      <c r="E49" s="25">
        <f t="shared" si="7"/>
        <v>1.8292682926829285</v>
      </c>
      <c r="F49" s="25">
        <f aca="true" t="shared" si="10" ref="F49:F56">+(F17/F33-1)*100</f>
        <v>58.528091162235896</v>
      </c>
      <c r="G49" s="25">
        <f t="shared" si="7"/>
        <v>-60.43130990415335</v>
      </c>
      <c r="H49" s="25">
        <f t="shared" si="7"/>
        <v>29.27070978213373</v>
      </c>
      <c r="I49" s="25">
        <f t="shared" si="5"/>
        <v>-62.37860451217689</v>
      </c>
      <c r="J49" s="25">
        <f t="shared" si="7"/>
        <v>4.934049829018083</v>
      </c>
      <c r="K49" s="25">
        <f t="shared" si="6"/>
        <v>267.010631644778</v>
      </c>
      <c r="L49" s="25">
        <f t="shared" si="8"/>
        <v>40.40508285704056</v>
      </c>
    </row>
    <row r="50" spans="1:12" ht="12.75">
      <c r="A50" s="4" t="s">
        <v>28</v>
      </c>
      <c r="B50" s="25">
        <f t="shared" si="7"/>
        <v>11.510839163162112</v>
      </c>
      <c r="C50" s="25">
        <f t="shared" si="9"/>
        <v>-74.15993748371972</v>
      </c>
      <c r="D50" s="25">
        <f t="shared" si="7"/>
        <v>45.31769726637798</v>
      </c>
      <c r="E50" s="25">
        <f t="shared" si="7"/>
        <v>10.139860139860124</v>
      </c>
      <c r="F50" s="25">
        <f t="shared" si="10"/>
        <v>37.67881744876034</v>
      </c>
      <c r="G50" s="25"/>
      <c r="H50" s="25">
        <f t="shared" si="7"/>
        <v>53.427688903231775</v>
      </c>
      <c r="I50" s="25">
        <f t="shared" si="5"/>
        <v>16.439938966568413</v>
      </c>
      <c r="J50" s="25">
        <f t="shared" si="7"/>
        <v>43.42293919722175</v>
      </c>
      <c r="K50" s="25">
        <f t="shared" si="6"/>
        <v>676.9441903019215</v>
      </c>
      <c r="L50" s="25">
        <f t="shared" si="8"/>
        <v>34.932234444245225</v>
      </c>
    </row>
    <row r="51" spans="1:12" ht="12.75">
      <c r="A51" s="4" t="s">
        <v>12</v>
      </c>
      <c r="B51" s="25">
        <f t="shared" si="7"/>
        <v>15.208983966476008</v>
      </c>
      <c r="C51" s="25">
        <f t="shared" si="9"/>
        <v>-26.880525629257455</v>
      </c>
      <c r="D51" s="25">
        <f t="shared" si="7"/>
        <v>4.72180964969009</v>
      </c>
      <c r="E51" s="25">
        <f t="shared" si="7"/>
        <v>23.516273133375876</v>
      </c>
      <c r="F51" s="25">
        <f t="shared" si="10"/>
        <v>28.531248552916754</v>
      </c>
      <c r="G51" s="25">
        <f t="shared" si="7"/>
        <v>71.70542635658914</v>
      </c>
      <c r="H51" s="25"/>
      <c r="I51" s="25">
        <f t="shared" si="5"/>
        <v>-30.432188674989526</v>
      </c>
      <c r="J51" s="25">
        <f t="shared" si="7"/>
        <v>43.86719057450246</v>
      </c>
      <c r="K51" s="25">
        <f t="shared" si="6"/>
        <v>13.319033942875148</v>
      </c>
      <c r="L51" s="25">
        <f t="shared" si="8"/>
        <v>12.78426685783083</v>
      </c>
    </row>
    <row r="52" spans="1:12" ht="12.75">
      <c r="A52" s="4" t="s">
        <v>13</v>
      </c>
      <c r="B52" s="25">
        <f t="shared" si="7"/>
        <v>-3.6723762762930323</v>
      </c>
      <c r="C52" s="25">
        <f t="shared" si="9"/>
        <v>31.199285946121403</v>
      </c>
      <c r="D52" s="25">
        <f t="shared" si="7"/>
        <v>9.63857873423506</v>
      </c>
      <c r="E52" s="25">
        <f t="shared" si="7"/>
        <v>13.765182186234837</v>
      </c>
      <c r="F52" s="25">
        <f t="shared" si="10"/>
        <v>-26.36778075805315</v>
      </c>
      <c r="G52" s="25">
        <f t="shared" si="7"/>
        <v>-58.0018501387604</v>
      </c>
      <c r="H52" s="25">
        <f t="shared" si="7"/>
        <v>29.753570428451393</v>
      </c>
      <c r="I52" s="25"/>
      <c r="J52" s="25">
        <f t="shared" si="7"/>
        <v>-48.831168831168824</v>
      </c>
      <c r="K52" s="25">
        <f t="shared" si="6"/>
        <v>-10.025921334385213</v>
      </c>
      <c r="L52" s="25">
        <f t="shared" si="8"/>
        <v>4.7747165502089794</v>
      </c>
    </row>
    <row r="53" spans="1:12" ht="12.75">
      <c r="A53" s="4" t="s">
        <v>14</v>
      </c>
      <c r="B53" s="25">
        <f t="shared" si="7"/>
        <v>20.261977814491395</v>
      </c>
      <c r="C53" s="25">
        <f t="shared" si="9"/>
        <v>-7.01913223428281</v>
      </c>
      <c r="D53" s="25">
        <f t="shared" si="7"/>
        <v>65.5893858298852</v>
      </c>
      <c r="E53" s="25">
        <f t="shared" si="7"/>
        <v>35.204738604172036</v>
      </c>
      <c r="F53" s="25">
        <f t="shared" si="10"/>
        <v>31.78434608106999</v>
      </c>
      <c r="G53" s="25">
        <f t="shared" si="7"/>
        <v>51.481835564053526</v>
      </c>
      <c r="H53" s="25">
        <f t="shared" si="7"/>
        <v>38.83939334166173</v>
      </c>
      <c r="I53" s="25">
        <f>+(I21/I37-1)*100</f>
        <v>43.23444498068536</v>
      </c>
      <c r="J53" s="25"/>
      <c r="K53" s="25">
        <f t="shared" si="6"/>
        <v>152.5532101252518</v>
      </c>
      <c r="L53" s="25">
        <f t="shared" si="8"/>
        <v>39.83760749220835</v>
      </c>
    </row>
    <row r="54" spans="1:12" ht="12.75">
      <c r="A54" s="4" t="s">
        <v>15</v>
      </c>
      <c r="B54" s="25">
        <f t="shared" si="7"/>
        <v>25.471196381011563</v>
      </c>
      <c r="C54" s="25">
        <f t="shared" si="9"/>
        <v>2.6427962489343537</v>
      </c>
      <c r="D54" s="25">
        <f t="shared" si="7"/>
        <v>34.561783701368775</v>
      </c>
      <c r="E54" s="25">
        <f t="shared" si="7"/>
        <v>3.112840466926081</v>
      </c>
      <c r="F54" s="25">
        <f t="shared" si="10"/>
        <v>-34.2177702730908</v>
      </c>
      <c r="G54" s="25">
        <f t="shared" si="7"/>
        <v>122.13903743315507</v>
      </c>
      <c r="H54" s="25">
        <f t="shared" si="7"/>
        <v>75.23332737350259</v>
      </c>
      <c r="I54" s="25">
        <f>+(I22/I38-1)*100</f>
        <v>1.382066369736168</v>
      </c>
      <c r="J54" s="25">
        <f t="shared" si="7"/>
        <v>-27.82376876666198</v>
      </c>
      <c r="K54" s="25"/>
      <c r="L54" s="25">
        <f t="shared" si="8"/>
        <v>21.66387765488855</v>
      </c>
    </row>
    <row r="55" spans="1:12" ht="12.75">
      <c r="A55" s="4" t="s">
        <v>16</v>
      </c>
      <c r="B55" s="25">
        <f t="shared" si="7"/>
        <v>11.66245933551524</v>
      </c>
      <c r="C55" s="25">
        <f t="shared" si="9"/>
        <v>-35.65910298246945</v>
      </c>
      <c r="D55" s="25">
        <f t="shared" si="7"/>
        <v>62.31070580704754</v>
      </c>
      <c r="E55" s="25">
        <f t="shared" si="7"/>
        <v>37.73584905660379</v>
      </c>
      <c r="F55" s="25">
        <f t="shared" si="10"/>
        <v>38.78365796862351</v>
      </c>
      <c r="G55" s="25">
        <f t="shared" si="7"/>
        <v>-8.165429480381759</v>
      </c>
      <c r="H55" s="25">
        <f t="shared" si="7"/>
        <v>60.659566921300076</v>
      </c>
      <c r="I55" s="25">
        <f>+(I23/I39-1)*100</f>
        <v>-72.68895841363808</v>
      </c>
      <c r="J55" s="25">
        <f t="shared" si="7"/>
        <v>54.833343844601416</v>
      </c>
      <c r="K55" s="25">
        <f>+(K23/K39-1)*100</f>
        <v>-11.190817790530838</v>
      </c>
      <c r="L55" s="25">
        <f t="shared" si="8"/>
        <v>41.12432491728304</v>
      </c>
    </row>
    <row r="56" spans="1:12" s="15" customFormat="1" ht="15" customHeight="1">
      <c r="A56" s="22" t="s">
        <v>80</v>
      </c>
      <c r="B56" s="26">
        <f t="shared" si="7"/>
        <v>14.947446557510125</v>
      </c>
      <c r="C56" s="26">
        <f t="shared" si="9"/>
        <v>19.124353258667792</v>
      </c>
      <c r="D56" s="26">
        <f t="shared" si="7"/>
        <v>31.791802747042162</v>
      </c>
      <c r="E56" s="26">
        <f t="shared" si="7"/>
        <v>26.461407491486955</v>
      </c>
      <c r="F56" s="26">
        <f t="shared" si="10"/>
        <v>33.26132943055451</v>
      </c>
      <c r="G56" s="26">
        <f t="shared" si="7"/>
        <v>49.09443244438396</v>
      </c>
      <c r="H56" s="26">
        <f t="shared" si="7"/>
        <v>42.23586360752345</v>
      </c>
      <c r="I56" s="26">
        <f>+(I24/I40-1)*100</f>
        <v>3.757637799233726</v>
      </c>
      <c r="J56" s="26">
        <f t="shared" si="7"/>
        <v>52.2879590230261</v>
      </c>
      <c r="K56" s="26">
        <f>+(K24/K40-1)*100</f>
        <v>11.974043099559296</v>
      </c>
      <c r="L56" s="26">
        <f>+(L24/L40-1)*100</f>
        <v>27.908942812291194</v>
      </c>
    </row>
    <row r="57" spans="1:12" ht="10.5" customHeight="1" thickBot="1">
      <c r="A57" s="11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2.25" customHeight="1">
      <c r="A58" s="2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s="42" customFormat="1" ht="12">
      <c r="A59" s="42" t="s">
        <v>59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s="42" customFormat="1" ht="12">
      <c r="A60" s="42" t="s">
        <v>60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2:11" ht="12.75">
      <c r="B61" s="26">
        <f>+Imp!L44</f>
        <v>16.96896165227062</v>
      </c>
      <c r="C61" s="26">
        <f>+Imp!L45</f>
        <v>27.80817825934836</v>
      </c>
      <c r="D61" s="26">
        <f>+Imp!L46</f>
        <v>32.58204025195326</v>
      </c>
      <c r="E61" s="26">
        <f>+Imp!L47</f>
        <v>19.20603003482242</v>
      </c>
      <c r="F61" s="26">
        <f>+Imp!L48</f>
        <v>13.031355874336793</v>
      </c>
      <c r="G61" s="26">
        <f>+Imp!L50</f>
        <v>43.85316103566017</v>
      </c>
      <c r="H61" s="26">
        <f>+Imp!L51</f>
        <v>29.62733768758852</v>
      </c>
      <c r="I61" s="26"/>
      <c r="J61" s="26">
        <f>+Imp!L53</f>
        <v>51.66596191148143</v>
      </c>
      <c r="K61" s="26">
        <f>+Imp!L54</f>
        <v>18.96930864044073</v>
      </c>
    </row>
    <row r="62" ht="12.75">
      <c r="A62" s="17" t="s">
        <v>32</v>
      </c>
    </row>
    <row r="63" spans="2:12" ht="13.5" thickBot="1">
      <c r="B63" s="14" t="s">
        <v>5</v>
      </c>
      <c r="C63" s="14" t="s">
        <v>6</v>
      </c>
      <c r="D63" s="14" t="s">
        <v>7</v>
      </c>
      <c r="E63" s="19" t="s">
        <v>8</v>
      </c>
      <c r="F63" s="14" t="s">
        <v>9</v>
      </c>
      <c r="G63" s="14" t="s">
        <v>28</v>
      </c>
      <c r="H63" s="14" t="s">
        <v>12</v>
      </c>
      <c r="I63" s="14" t="s">
        <v>13</v>
      </c>
      <c r="J63" s="14" t="s">
        <v>14</v>
      </c>
      <c r="K63" s="14" t="s">
        <v>15</v>
      </c>
      <c r="L63" s="14" t="s">
        <v>30</v>
      </c>
    </row>
    <row r="64" spans="1:12" ht="12.75">
      <c r="A64" s="4" t="s">
        <v>5</v>
      </c>
      <c r="B64" s="16">
        <f>+(B12-B28)/($L$24-$L$40)*100</f>
        <v>0</v>
      </c>
      <c r="C64" s="16">
        <f>+(C12-C28)/($L$24-$L$40)*100</f>
        <v>0.9109999786057918</v>
      </c>
      <c r="D64" s="16">
        <f aca="true" t="shared" si="11" ref="D64:L64">+(D12-D28)/($L$24-$L$40)*100</f>
        <v>17.527850908597504</v>
      </c>
      <c r="E64" s="16">
        <f t="shared" si="11"/>
        <v>1.3797636839745946</v>
      </c>
      <c r="F64" s="16">
        <f aca="true" t="shared" si="12" ref="F64:F76">+(F12-F28)/($L$24-$L$40)*100</f>
        <v>0.09112211941595341</v>
      </c>
      <c r="G64" s="16">
        <f t="shared" si="11"/>
        <v>0.03934153070395991</v>
      </c>
      <c r="H64" s="16">
        <f t="shared" si="11"/>
        <v>0.9145500834002687</v>
      </c>
      <c r="I64" s="16">
        <f aca="true" t="shared" si="13" ref="I64:I76">+(I12-I28)/($L$24-$L$40)*100</f>
        <v>-0.039280335889653135</v>
      </c>
      <c r="J64" s="16">
        <f t="shared" si="11"/>
        <v>0.11255424593780532</v>
      </c>
      <c r="K64" s="16">
        <f aca="true" t="shared" si="14" ref="K64:K76">+(K12-K28)/($L$24-$L$40)*100</f>
        <v>0.28940379348322504</v>
      </c>
      <c r="L64" s="16">
        <f t="shared" si="11"/>
        <v>21.22630600822942</v>
      </c>
    </row>
    <row r="65" spans="1:12" ht="12.75">
      <c r="A65" s="4" t="s">
        <v>6</v>
      </c>
      <c r="B65" s="16">
        <f aca="true" t="shared" si="15" ref="B65:L76">+(B13-B29)/($L$24-$L$40)*100</f>
        <v>0.705890098171361</v>
      </c>
      <c r="C65" s="16">
        <f aca="true" t="shared" si="16" ref="C65:C76">+(C13-C29)/($L$24-$L$40)*100</f>
        <v>0</v>
      </c>
      <c r="D65" s="16">
        <f t="shared" si="15"/>
        <v>0.45880655128825254</v>
      </c>
      <c r="E65" s="16">
        <f t="shared" si="15"/>
        <v>0.45898452487953223</v>
      </c>
      <c r="F65" s="16">
        <f t="shared" si="12"/>
        <v>-0.013831812640127762</v>
      </c>
      <c r="G65" s="16">
        <f t="shared" si="15"/>
        <v>0.0028101093359971354</v>
      </c>
      <c r="H65" s="16">
        <f t="shared" si="15"/>
        <v>0.031426389407567985</v>
      </c>
      <c r="I65" s="16">
        <f t="shared" si="13"/>
        <v>0.003732986710063061</v>
      </c>
      <c r="J65" s="16">
        <f t="shared" si="15"/>
        <v>0.13060451490602693</v>
      </c>
      <c r="K65" s="16">
        <f t="shared" si="14"/>
        <v>0.008580200505911259</v>
      </c>
      <c r="L65" s="16">
        <f t="shared" si="15"/>
        <v>1.787003562564582</v>
      </c>
    </row>
    <row r="66" spans="1:12" ht="12.75">
      <c r="A66" s="4" t="s">
        <v>7</v>
      </c>
      <c r="B66" s="16">
        <f t="shared" si="15"/>
        <v>4.739633443435095</v>
      </c>
      <c r="C66" s="16">
        <f t="shared" si="16"/>
        <v>1.4678325105647447</v>
      </c>
      <c r="D66" s="16">
        <f t="shared" si="15"/>
        <v>0</v>
      </c>
      <c r="E66" s="16">
        <f t="shared" si="15"/>
        <v>2.3445678893336113</v>
      </c>
      <c r="F66" s="16">
        <f t="shared" si="12"/>
        <v>-0.07783217369583417</v>
      </c>
      <c r="G66" s="16">
        <f t="shared" si="15"/>
        <v>0.05901229605593985</v>
      </c>
      <c r="H66" s="16">
        <f t="shared" si="15"/>
        <v>0.18530797664677137</v>
      </c>
      <c r="I66" s="16">
        <f t="shared" si="13"/>
        <v>0.03859824741755742</v>
      </c>
      <c r="J66" s="16">
        <f t="shared" si="15"/>
        <v>0.6667546421520405</v>
      </c>
      <c r="K66" s="16">
        <f t="shared" si="14"/>
        <v>-0.03142638940756816</v>
      </c>
      <c r="L66" s="16">
        <f t="shared" si="15"/>
        <v>9.392448442502365</v>
      </c>
    </row>
    <row r="67" spans="1:12" ht="12.75">
      <c r="A67" s="4" t="s">
        <v>8</v>
      </c>
      <c r="B67" s="16">
        <f t="shared" si="15"/>
        <v>4.353337080046683</v>
      </c>
      <c r="C67" s="16">
        <f t="shared" si="16"/>
        <v>-0.08600807974375232</v>
      </c>
      <c r="D67" s="16">
        <f t="shared" si="15"/>
        <v>7.281508476280179</v>
      </c>
      <c r="E67" s="16">
        <f t="shared" si="15"/>
        <v>0</v>
      </c>
      <c r="F67" s="16">
        <f t="shared" si="12"/>
        <v>0.45855296552304703</v>
      </c>
      <c r="G67" s="16">
        <f t="shared" si="15"/>
        <v>1.0491074854389313</v>
      </c>
      <c r="H67" s="16">
        <f t="shared" si="15"/>
        <v>1.2485690461080083</v>
      </c>
      <c r="I67" s="16">
        <f t="shared" si="13"/>
        <v>0.22276484195532673</v>
      </c>
      <c r="J67" s="16">
        <f t="shared" si="15"/>
        <v>3.7053820693524644</v>
      </c>
      <c r="K67" s="16">
        <f t="shared" si="14"/>
        <v>0.10341202356469463</v>
      </c>
      <c r="L67" s="16">
        <f t="shared" si="15"/>
        <v>18.336625908525587</v>
      </c>
    </row>
    <row r="68" spans="1:12" ht="12.75">
      <c r="A68" s="4" t="s">
        <v>9</v>
      </c>
      <c r="B68" s="16">
        <f t="shared" si="15"/>
        <v>0.44156184699635026</v>
      </c>
      <c r="C68" s="16">
        <f t="shared" si="16"/>
        <v>0.43506112739907676</v>
      </c>
      <c r="D68" s="16">
        <f t="shared" si="15"/>
        <v>2.874882356191871</v>
      </c>
      <c r="E68" s="16">
        <f t="shared" si="15"/>
        <v>0.2369858873357584</v>
      </c>
      <c r="F68" s="16">
        <f t="shared" si="12"/>
        <v>0</v>
      </c>
      <c r="G68" s="16">
        <f t="shared" si="15"/>
        <v>1.1231070312868563</v>
      </c>
      <c r="H68" s="16">
        <f t="shared" si="15"/>
        <v>4.353318345984445</v>
      </c>
      <c r="I68" s="16">
        <f t="shared" si="13"/>
        <v>-0.005828747518787501</v>
      </c>
      <c r="J68" s="16">
        <f t="shared" si="15"/>
        <v>0.6273850103547209</v>
      </c>
      <c r="K68" s="16">
        <f t="shared" si="14"/>
        <v>0.004814653995675105</v>
      </c>
      <c r="L68" s="16">
        <f t="shared" si="15"/>
        <v>10.091287512025962</v>
      </c>
    </row>
    <row r="69" spans="1:12" ht="12.75">
      <c r="A69" s="4" t="s">
        <v>11</v>
      </c>
      <c r="B69" s="16">
        <f t="shared" si="15"/>
        <v>0.08883692314198943</v>
      </c>
      <c r="C69" s="16">
        <f t="shared" si="16"/>
        <v>-0.00012177140455987594</v>
      </c>
      <c r="D69" s="16">
        <f t="shared" si="15"/>
        <v>0.7375787644502886</v>
      </c>
      <c r="E69" s="16">
        <f t="shared" si="15"/>
        <v>0.005620218671994287</v>
      </c>
      <c r="F69" s="16">
        <f t="shared" si="12"/>
        <v>0.14168293895572043</v>
      </c>
      <c r="G69" s="16">
        <f t="shared" si="15"/>
        <v>-0.07087095745384779</v>
      </c>
      <c r="H69" s="16">
        <f t="shared" si="15"/>
        <v>0.35136670434196227</v>
      </c>
      <c r="I69" s="16">
        <f t="shared" si="13"/>
        <v>-7.82147098519203E-05</v>
      </c>
      <c r="J69" s="16">
        <f t="shared" si="15"/>
        <v>0.000946070143119036</v>
      </c>
      <c r="K69" s="16">
        <f t="shared" si="14"/>
        <v>0.15997015746719703</v>
      </c>
      <c r="L69" s="16">
        <f t="shared" si="15"/>
        <v>1.4149308336040114</v>
      </c>
    </row>
    <row r="70" spans="1:12" ht="12.75">
      <c r="A70" s="4" t="s">
        <v>28</v>
      </c>
      <c r="B70" s="16">
        <f t="shared" si="15"/>
        <v>0.1622931811849546</v>
      </c>
      <c r="C70" s="16">
        <f t="shared" si="16"/>
        <v>-0.053335875197225664</v>
      </c>
      <c r="D70" s="16">
        <f t="shared" si="15"/>
        <v>1.4203978649731133</v>
      </c>
      <c r="E70" s="16">
        <f t="shared" si="15"/>
        <v>0.2173151219837785</v>
      </c>
      <c r="F70" s="16">
        <f t="shared" si="12"/>
        <v>2.47734977942849</v>
      </c>
      <c r="G70" s="16">
        <f t="shared" si="15"/>
        <v>0</v>
      </c>
      <c r="H70" s="16">
        <f t="shared" si="15"/>
        <v>0.759881665546986</v>
      </c>
      <c r="I70" s="16">
        <f t="shared" si="13"/>
        <v>0.004660669371093573</v>
      </c>
      <c r="J70" s="16">
        <f t="shared" si="15"/>
        <v>0.5645322315395849</v>
      </c>
      <c r="K70" s="16">
        <f t="shared" si="14"/>
        <v>0.0693066632568094</v>
      </c>
      <c r="L70" s="16">
        <f t="shared" si="15"/>
        <v>5.622401302087584</v>
      </c>
    </row>
    <row r="71" spans="1:12" ht="12.75">
      <c r="A71" s="4" t="s">
        <v>12</v>
      </c>
      <c r="B71" s="16">
        <f t="shared" si="15"/>
        <v>0.9876035591050736</v>
      </c>
      <c r="C71" s="16">
        <f t="shared" si="16"/>
        <v>-0.052118161151626916</v>
      </c>
      <c r="D71" s="16">
        <f t="shared" si="15"/>
        <v>1.2658980536799882</v>
      </c>
      <c r="E71" s="16">
        <f t="shared" si="15"/>
        <v>2.071050580629889</v>
      </c>
      <c r="F71" s="16">
        <f t="shared" si="12"/>
        <v>0.948697948859948</v>
      </c>
      <c r="G71" s="16">
        <f t="shared" si="15"/>
        <v>0.1732900757198234</v>
      </c>
      <c r="H71" s="16">
        <f t="shared" si="15"/>
        <v>0</v>
      </c>
      <c r="I71" s="16">
        <f t="shared" si="13"/>
        <v>-0.010717110682345803</v>
      </c>
      <c r="J71" s="16">
        <f t="shared" si="15"/>
        <v>0.6786882397989084</v>
      </c>
      <c r="K71" s="16">
        <f t="shared" si="14"/>
        <v>0.10295303903981512</v>
      </c>
      <c r="L71" s="16">
        <f t="shared" si="15"/>
        <v>6.16534622499948</v>
      </c>
    </row>
    <row r="72" spans="1:12" ht="12.75">
      <c r="A72" s="4" t="s">
        <v>13</v>
      </c>
      <c r="B72" s="16">
        <f t="shared" si="15"/>
        <v>-0.12330759766355426</v>
      </c>
      <c r="C72" s="16">
        <f t="shared" si="16"/>
        <v>0.03601623465636331</v>
      </c>
      <c r="D72" s="16">
        <f t="shared" si="15"/>
        <v>0.5767749412134118</v>
      </c>
      <c r="E72" s="16">
        <f t="shared" si="15"/>
        <v>0.03184790580796757</v>
      </c>
      <c r="F72" s="16">
        <f t="shared" si="12"/>
        <v>-0.0047799330340820055</v>
      </c>
      <c r="G72" s="16">
        <f t="shared" si="15"/>
        <v>-0.0058731285122340165</v>
      </c>
      <c r="H72" s="16">
        <f t="shared" si="15"/>
        <v>0.01990494112997971</v>
      </c>
      <c r="I72" s="16">
        <f t="shared" si="13"/>
        <v>0</v>
      </c>
      <c r="J72" s="16">
        <f t="shared" si="15"/>
        <v>-0.0017610018505582058</v>
      </c>
      <c r="K72" s="16">
        <f t="shared" si="14"/>
        <v>-0.041664554421717556</v>
      </c>
      <c r="L72" s="16">
        <f t="shared" si="15"/>
        <v>0.4871578073255724</v>
      </c>
    </row>
    <row r="73" spans="1:12" ht="12.75">
      <c r="A73" s="4" t="s">
        <v>14</v>
      </c>
      <c r="B73" s="16">
        <f t="shared" si="15"/>
        <v>0.6915772746200156</v>
      </c>
      <c r="C73" s="16">
        <f t="shared" si="16"/>
        <v>-0.06608440455153261</v>
      </c>
      <c r="D73" s="16">
        <f t="shared" si="15"/>
        <v>2.610282461114381</v>
      </c>
      <c r="E73" s="16">
        <f t="shared" si="15"/>
        <v>1.2804731541026955</v>
      </c>
      <c r="F73" s="16">
        <f t="shared" si="12"/>
        <v>1.228181183660813</v>
      </c>
      <c r="G73" s="16">
        <f t="shared" si="15"/>
        <v>2.017658503245944</v>
      </c>
      <c r="H73" s="16">
        <f t="shared" si="15"/>
        <v>0.6639820009405235</v>
      </c>
      <c r="I73" s="16">
        <f t="shared" si="13"/>
        <v>0.054870728815453934</v>
      </c>
      <c r="J73" s="16">
        <f t="shared" si="15"/>
        <v>0</v>
      </c>
      <c r="K73" s="16">
        <f t="shared" si="14"/>
        <v>0.16314558101687382</v>
      </c>
      <c r="L73" s="16">
        <f t="shared" si="15"/>
        <v>8.644086482965164</v>
      </c>
    </row>
    <row r="74" spans="1:12" ht="12.75">
      <c r="A74" s="4" t="s">
        <v>15</v>
      </c>
      <c r="B74" s="16">
        <f t="shared" si="15"/>
        <v>1.1439674095910741</v>
      </c>
      <c r="C74" s="16">
        <f t="shared" si="16"/>
        <v>0.0002903779647197034</v>
      </c>
      <c r="D74" s="16">
        <f t="shared" si="15"/>
        <v>1.5118200887042195</v>
      </c>
      <c r="E74" s="16">
        <f t="shared" si="15"/>
        <v>0.014987249791984745</v>
      </c>
      <c r="F74" s="16">
        <f t="shared" si="12"/>
        <v>-0.014820536027803321</v>
      </c>
      <c r="G74" s="16">
        <f t="shared" si="15"/>
        <v>0.0106971495390291</v>
      </c>
      <c r="H74" s="16">
        <f t="shared" si="15"/>
        <v>0.1970729677334792</v>
      </c>
      <c r="I74" s="16">
        <f t="shared" si="13"/>
        <v>0.050130102466720255</v>
      </c>
      <c r="J74" s="16">
        <f t="shared" si="15"/>
        <v>-0.01857482271094107</v>
      </c>
      <c r="K74" s="16">
        <f t="shared" si="14"/>
        <v>0</v>
      </c>
      <c r="L74" s="16">
        <f t="shared" si="15"/>
        <v>2.8955699870524834</v>
      </c>
    </row>
    <row r="75" spans="1:12" ht="12.75">
      <c r="A75" s="4" t="s">
        <v>16</v>
      </c>
      <c r="B75" s="16">
        <f t="shared" si="15"/>
        <v>0.3327825145999008</v>
      </c>
      <c r="C75" s="16">
        <f t="shared" si="16"/>
        <v>-0.6602070873991674</v>
      </c>
      <c r="D75" s="16">
        <f t="shared" si="15"/>
        <v>5.7628410878272485</v>
      </c>
      <c r="E75" s="16">
        <f t="shared" si="15"/>
        <v>0.6931603028792941</v>
      </c>
      <c r="F75" s="16">
        <f t="shared" si="12"/>
        <v>4.017681373090344</v>
      </c>
      <c r="G75" s="16">
        <f t="shared" si="15"/>
        <v>-0.07212613962392654</v>
      </c>
      <c r="H75" s="16">
        <f t="shared" si="15"/>
        <v>3.283940605201854</v>
      </c>
      <c r="I75" s="16">
        <f t="shared" si="13"/>
        <v>-0.05230298204265543</v>
      </c>
      <c r="J75" s="16">
        <f t="shared" si="15"/>
        <v>0.6515238495509361</v>
      </c>
      <c r="K75" s="16">
        <f t="shared" si="14"/>
        <v>-0.020457595966059134</v>
      </c>
      <c r="L75" s="16">
        <f t="shared" si="15"/>
        <v>13.936835928117763</v>
      </c>
    </row>
    <row r="76" spans="1:12" ht="12.75">
      <c r="A76" s="22" t="s">
        <v>17</v>
      </c>
      <c r="B76" s="16">
        <f t="shared" si="15"/>
        <v>13.524175733228963</v>
      </c>
      <c r="C76" s="16">
        <f t="shared" si="16"/>
        <v>1.9323248497428311</v>
      </c>
      <c r="D76" s="16">
        <f t="shared" si="15"/>
        <v>42.028641554320465</v>
      </c>
      <c r="E76" s="16">
        <f t="shared" si="15"/>
        <v>8.734756519391102</v>
      </c>
      <c r="F76" s="16">
        <f t="shared" si="12"/>
        <v>9.252003853536465</v>
      </c>
      <c r="G76" s="16">
        <f t="shared" si="15"/>
        <v>4.326153955736472</v>
      </c>
      <c r="H76" s="16">
        <f t="shared" si="15"/>
        <v>12.009320726441853</v>
      </c>
      <c r="I76" s="16">
        <f t="shared" si="13"/>
        <v>0.26655018589291984</v>
      </c>
      <c r="J76" s="16">
        <f t="shared" si="15"/>
        <v>7.118035049174103</v>
      </c>
      <c r="K76" s="16">
        <f t="shared" si="14"/>
        <v>0.8080375725348569</v>
      </c>
      <c r="L76" s="16">
        <f>+(L24-L40)/($L$24-$L$40)*100</f>
        <v>100</v>
      </c>
    </row>
    <row r="77" spans="2:4" ht="12.75">
      <c r="B77" s="16"/>
      <c r="C77" s="16"/>
      <c r="D77" s="16"/>
    </row>
  </sheetData>
  <conditionalFormatting sqref="B64:K75">
    <cfRule type="cellIs" priority="1" dxfId="0" operator="greaterThanOrEqual" stopIfTrue="1">
      <formula>5</formula>
    </cfRule>
    <cfRule type="cellIs" priority="2" dxfId="0" operator="lessThanOrEqual" stopIfTrue="1">
      <formula>-3</formula>
    </cfRule>
  </conditionalFormatting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2">
      <selection activeCell="I8" sqref="I8"/>
    </sheetView>
  </sheetViews>
  <sheetFormatPr defaultColWidth="11.421875" defaultRowHeight="12.75"/>
  <sheetData>
    <row r="1" spans="2:7" ht="12.75">
      <c r="B1" t="s">
        <v>25</v>
      </c>
      <c r="C1" t="s">
        <v>93</v>
      </c>
      <c r="D1" s="36" t="s">
        <v>26</v>
      </c>
      <c r="E1" t="s">
        <v>27</v>
      </c>
      <c r="F1" t="s">
        <v>63</v>
      </c>
      <c r="G1" t="s">
        <v>30</v>
      </c>
    </row>
    <row r="2" spans="1:7" ht="12.75">
      <c r="A2">
        <v>2005</v>
      </c>
      <c r="B2" s="63">
        <f>+'SC RM (2)'!L19</f>
        <v>61799.44185525</v>
      </c>
      <c r="C2" s="63">
        <f>+'SC RM (2)'!L21+'SC RM (2)'!L22</f>
        <v>67.33794546000138</v>
      </c>
      <c r="D2" s="63">
        <f>+'SC RM (2)'!L24</f>
        <v>-6286.027818840001</v>
      </c>
      <c r="E2" s="63">
        <f>+'SC RM (2)'!L26</f>
        <v>-9168.352740010001</v>
      </c>
      <c r="F2" s="63">
        <f>+'SC RM (2)'!L28</f>
        <v>-13058.80679308</v>
      </c>
      <c r="G2" s="63">
        <f>+'SC RM (2)'!L17</f>
        <v>45451.593499270006</v>
      </c>
    </row>
    <row r="3" spans="1:7" ht="12.75">
      <c r="A3">
        <v>2004</v>
      </c>
      <c r="B3" s="63">
        <f>+'SC RM (2)'!L44</f>
        <v>51058.85022217999</v>
      </c>
      <c r="C3" s="63">
        <f>+'SC RM (2)'!L46+'SC RM (2)'!L47</f>
        <v>1707.6899657600004</v>
      </c>
      <c r="D3" s="63">
        <f>+'SC RM (2)'!L49</f>
        <v>-4881.858340019999</v>
      </c>
      <c r="E3" s="63">
        <f>+'SC RM (2)'!L51</f>
        <v>-6225.50757823</v>
      </c>
      <c r="F3" s="63">
        <f>+'SC RM (2)'!L53</f>
        <v>-9714.627384759999</v>
      </c>
      <c r="G3" s="63">
        <f>+'SC RM (2)'!L42</f>
        <v>39669.005272259994</v>
      </c>
    </row>
    <row r="5" ht="12.75">
      <c r="C5" s="31" t="s">
        <v>94</v>
      </c>
    </row>
    <row r="6" ht="12.75">
      <c r="C6" s="52" t="str">
        <f>+Res!A5</f>
        <v>Enero-setiembre 2004-2005</v>
      </c>
    </row>
    <row r="7" ht="12.75">
      <c r="C7" s="10" t="s">
        <v>124</v>
      </c>
    </row>
    <row r="19" ht="12.75">
      <c r="C19" s="10" t="s">
        <v>95</v>
      </c>
    </row>
    <row r="32" spans="3:7" ht="12.75">
      <c r="C32" s="41" t="s">
        <v>59</v>
      </c>
      <c r="D32" s="41"/>
      <c r="E32" s="41"/>
      <c r="F32" s="41"/>
      <c r="G32" s="41"/>
    </row>
    <row r="33" spans="3:7" ht="12.75">
      <c r="C33" s="41" t="s">
        <v>60</v>
      </c>
      <c r="D33" s="41"/>
      <c r="E33" s="41"/>
      <c r="F33" s="41"/>
      <c r="G33" s="41"/>
    </row>
    <row r="36" spans="2:7" ht="12.75">
      <c r="B36" t="s">
        <v>25</v>
      </c>
      <c r="C36" t="s">
        <v>93</v>
      </c>
      <c r="D36" s="36" t="s">
        <v>26</v>
      </c>
      <c r="E36" t="s">
        <v>27</v>
      </c>
      <c r="F36" t="s">
        <v>63</v>
      </c>
      <c r="G36" t="s">
        <v>30</v>
      </c>
    </row>
    <row r="37" spans="1:8" ht="12.75">
      <c r="A37">
        <v>2005</v>
      </c>
      <c r="B37" s="63">
        <f>+'SC RM (2)'!L19-'SC RM (2)'!H19</f>
        <v>14626.939855250006</v>
      </c>
      <c r="C37" s="63">
        <f>+'SC RM (2)'!L21+'SC RM (2)'!L22-'SC RM (2)'!H21-'SC RM (2)'!H22</f>
        <v>11655.06394546</v>
      </c>
      <c r="D37" s="63">
        <f>+'SC RM (2)'!L24-'SC RM (2)'!H24</f>
        <v>1756.2181811599994</v>
      </c>
      <c r="E37" s="63">
        <f>+'SC RM (2)'!L26-'SC RM (2)'!H26</f>
        <v>2287.991259989998</v>
      </c>
      <c r="F37" s="63">
        <f>+'SC RM (2)'!L28-'SC RM (2)'!H28</f>
        <v>805.8022069199997</v>
      </c>
      <c r="G37" s="63">
        <f>+'SC RM (2)'!L17-'SC RM (2)'!H17</f>
        <v>46370.277499269985</v>
      </c>
      <c r="H37" s="64"/>
    </row>
    <row r="38" spans="1:7" ht="12.75">
      <c r="A38">
        <v>2004</v>
      </c>
      <c r="B38" s="63">
        <f>+'SC RM (2)'!L44-'SC RM (2)'!H44</f>
        <v>11550.602222180001</v>
      </c>
      <c r="C38" s="63">
        <f>+'SC RM (2)'!L46+'SC RM (2)'!L47-'SC RM (2)'!H46-'SC RM (2)'!H47</f>
        <v>12429.41696576</v>
      </c>
      <c r="D38" s="63">
        <f>+'SC RM (2)'!L49-'SC RM (2)'!H49</f>
        <v>1498.7716599800005</v>
      </c>
      <c r="E38" s="63">
        <f>+'SC RM (2)'!L51-'SC RM (2)'!H51</f>
        <v>3024.10942177</v>
      </c>
      <c r="F38" s="63">
        <f>+'SC RM (2)'!L53-'SC RM (2)'!H53</f>
        <v>1864.50861524</v>
      </c>
      <c r="G38" s="63">
        <f>+'SC RM (2)'!L42-'SC RM (2)'!H42</f>
        <v>39980.12127226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H23" sqref="H23:N44"/>
    </sheetView>
  </sheetViews>
  <sheetFormatPr defaultColWidth="11.421875" defaultRowHeight="12.75"/>
  <cols>
    <col min="2" max="10" width="10.140625" style="0" customWidth="1"/>
  </cols>
  <sheetData>
    <row r="1" spans="1:10" ht="13.5" thickBot="1">
      <c r="A1" t="s">
        <v>64</v>
      </c>
      <c r="B1" s="14" t="s">
        <v>5</v>
      </c>
      <c r="C1" s="14" t="s">
        <v>7</v>
      </c>
      <c r="D1" s="19" t="s">
        <v>8</v>
      </c>
      <c r="E1" s="14" t="s">
        <v>9</v>
      </c>
      <c r="F1" s="14" t="s">
        <v>28</v>
      </c>
      <c r="G1" s="14" t="s">
        <v>12</v>
      </c>
      <c r="H1" s="14" t="s">
        <v>14</v>
      </c>
      <c r="I1" s="14" t="s">
        <v>15</v>
      </c>
      <c r="J1" s="14" t="s">
        <v>30</v>
      </c>
    </row>
    <row r="2" spans="1:10" ht="12.75">
      <c r="A2" t="s">
        <v>72</v>
      </c>
      <c r="B2" s="49">
        <f>+ExpRM!B61</f>
        <v>14.947446557510125</v>
      </c>
      <c r="C2" s="49">
        <f>+ExpRM!D61</f>
        <v>31.791802747042162</v>
      </c>
      <c r="D2" s="49">
        <f>+ExpRM!E61</f>
        <v>26.461407491486955</v>
      </c>
      <c r="E2" s="49">
        <f>+ExpRM!F61</f>
        <v>33.26132943055451</v>
      </c>
      <c r="F2" s="49">
        <f>+ExpRM!G61</f>
        <v>49.09443244438396</v>
      </c>
      <c r="G2" s="49">
        <f>+ExpRM!H61</f>
        <v>42.23586360752345</v>
      </c>
      <c r="H2" s="49">
        <f>+ExpRM!J61</f>
        <v>52.2879590230261</v>
      </c>
      <c r="I2" s="49">
        <f>+ExpRM!K61</f>
        <v>11.974043099559296</v>
      </c>
      <c r="J2" s="49">
        <f>+ExpRM!L61</f>
        <v>27.908942812291194</v>
      </c>
    </row>
    <row r="3" spans="1:10" ht="12.75">
      <c r="A3" t="s">
        <v>73</v>
      </c>
      <c r="B3" s="16">
        <f>+ExpRM!B67</f>
        <v>17.048855892747362</v>
      </c>
      <c r="C3" s="16">
        <f>+ExpRM!D67</f>
        <v>21.284430331126348</v>
      </c>
      <c r="D3" s="16">
        <f>+ExpRM!E67</f>
        <v>25.1428874116058</v>
      </c>
      <c r="E3" s="16">
        <f>+ExpRM!F67</f>
        <v>29.36316865414017</v>
      </c>
      <c r="F3" s="16">
        <f>+ExpRM!G67</f>
        <v>21.7514160380087</v>
      </c>
      <c r="G3" s="16">
        <f>+ExpRM!H67</f>
        <v>11.071707569380251</v>
      </c>
      <c r="H3" s="16">
        <f>+ExpRM!J67</f>
        <v>32.091762768792954</v>
      </c>
      <c r="I3" s="16">
        <f>+ExpRM!K67</f>
        <v>19.938141036155454</v>
      </c>
      <c r="J3" s="16">
        <f>+ExpRM!L67</f>
        <v>16.31957437136986</v>
      </c>
    </row>
    <row r="4" spans="1:10" ht="12.75">
      <c r="A4" t="s">
        <v>65</v>
      </c>
      <c r="B4" s="49">
        <v>12.53821149594161</v>
      </c>
      <c r="C4" s="49">
        <v>57.61368684634398</v>
      </c>
      <c r="D4" s="49">
        <v>38.433238595478</v>
      </c>
      <c r="E4" s="49">
        <v>46.20348430579651</v>
      </c>
      <c r="F4" s="49">
        <v>-8.318089738558843</v>
      </c>
      <c r="G4" s="49">
        <v>57.62637843598062</v>
      </c>
      <c r="H4" s="49">
        <v>46.321286145172365</v>
      </c>
      <c r="I4" s="49">
        <v>19.67078655014234</v>
      </c>
      <c r="J4" s="49">
        <v>36.226133152342</v>
      </c>
    </row>
    <row r="5" spans="1:10" ht="12.75">
      <c r="A5" t="s">
        <v>67</v>
      </c>
      <c r="B5" s="16">
        <v>13.0309693098984</v>
      </c>
      <c r="C5" s="16">
        <v>26.000519722759297</v>
      </c>
      <c r="D5" s="16">
        <v>48.20514846322688</v>
      </c>
      <c r="E5" s="16">
        <v>12.22626221112828</v>
      </c>
      <c r="F5" s="16">
        <v>26.56383695520774</v>
      </c>
      <c r="G5" s="16">
        <v>13.590187050325998</v>
      </c>
      <c r="H5" s="16">
        <v>25.564802326210945</v>
      </c>
      <c r="I5" s="16">
        <v>36.80981538033707</v>
      </c>
      <c r="J5" s="16">
        <v>18.818471437994578</v>
      </c>
    </row>
    <row r="6" spans="1:10" ht="12.75">
      <c r="A6" t="s">
        <v>66</v>
      </c>
      <c r="B6" s="49">
        <v>6.219704114074398</v>
      </c>
      <c r="C6" s="49">
        <v>54.71343935970345</v>
      </c>
      <c r="D6" s="49">
        <v>28.474184433598772</v>
      </c>
      <c r="E6" s="49">
        <v>23.690675593156342</v>
      </c>
      <c r="F6" s="49">
        <v>-34.16950502457229</v>
      </c>
      <c r="G6" s="49">
        <v>52.08179736913585</v>
      </c>
      <c r="H6" s="49">
        <v>37.55092869746666</v>
      </c>
      <c r="I6" s="49">
        <v>34.10286851705928</v>
      </c>
      <c r="J6" s="49">
        <v>28.05111171705761</v>
      </c>
    </row>
    <row r="7" spans="1:10" ht="12.75">
      <c r="A7" t="s">
        <v>68</v>
      </c>
      <c r="B7" s="16">
        <v>14.82407716744043</v>
      </c>
      <c r="C7" s="16">
        <v>24.234214116170037</v>
      </c>
      <c r="D7" s="16">
        <v>40.73914500454785</v>
      </c>
      <c r="E7" s="16">
        <v>7.03458315688168</v>
      </c>
      <c r="F7" s="16">
        <v>7.6159660827832765</v>
      </c>
      <c r="G7" s="16">
        <v>10.157161574867413</v>
      </c>
      <c r="H7" s="16">
        <v>29.355697746484456</v>
      </c>
      <c r="I7" s="16">
        <v>33.33449035153482</v>
      </c>
      <c r="J7" s="16">
        <v>15.57690764231423</v>
      </c>
    </row>
    <row r="23" ht="12.75">
      <c r="H23" s="52" t="s">
        <v>97</v>
      </c>
    </row>
    <row r="24" ht="12.75">
      <c r="H24" s="52" t="str">
        <f>+Res!A5</f>
        <v>Enero-setiembre 2004-2005</v>
      </c>
    </row>
    <row r="25" ht="12.75">
      <c r="H25" s="53" t="s">
        <v>113</v>
      </c>
    </row>
    <row r="26" spans="2:7" ht="12.75">
      <c r="B26" s="67" t="s">
        <v>114</v>
      </c>
      <c r="C26" s="67" t="s">
        <v>109</v>
      </c>
      <c r="D26" s="67" t="s">
        <v>110</v>
      </c>
      <c r="E26" s="67" t="s">
        <v>111</v>
      </c>
      <c r="F26" s="67" t="s">
        <v>112</v>
      </c>
      <c r="G26" s="67" t="s">
        <v>119</v>
      </c>
    </row>
    <row r="27" spans="1:7" ht="12.75">
      <c r="A27" t="s">
        <v>99</v>
      </c>
      <c r="B27" s="16">
        <v>7.148815295214006</v>
      </c>
      <c r="C27" s="65">
        <v>8.739778242610473</v>
      </c>
      <c r="D27" s="65">
        <v>9.273906814270404</v>
      </c>
      <c r="E27" s="16">
        <v>7.967619002230975</v>
      </c>
      <c r="F27" s="16">
        <v>10.39177716812334</v>
      </c>
      <c r="G27" s="16">
        <v>9.151979722247972</v>
      </c>
    </row>
    <row r="28" spans="1:7" ht="12.75">
      <c r="A28" t="s">
        <v>100</v>
      </c>
      <c r="B28" s="16">
        <v>1.2666192370499596</v>
      </c>
      <c r="C28" s="16">
        <v>4.894343420678271</v>
      </c>
      <c r="D28" s="16">
        <v>5.1215851251016575</v>
      </c>
      <c r="E28" s="16">
        <v>4.01</v>
      </c>
      <c r="F28" s="68">
        <v>3.94</v>
      </c>
      <c r="G28" s="68"/>
    </row>
    <row r="29" spans="1:7" ht="12.75">
      <c r="A29" t="s">
        <v>101</v>
      </c>
      <c r="B29" s="16">
        <v>5.1</v>
      </c>
      <c r="C29" s="65">
        <v>5.9</v>
      </c>
      <c r="D29" s="65">
        <v>4.7</v>
      </c>
      <c r="E29" s="65">
        <v>2.8</v>
      </c>
      <c r="F29" s="65">
        <v>4</v>
      </c>
      <c r="G29" s="65">
        <v>1</v>
      </c>
    </row>
    <row r="30" spans="1:7" ht="12.75">
      <c r="A30" t="s">
        <v>102</v>
      </c>
      <c r="B30" s="16">
        <v>5.305533555250652</v>
      </c>
      <c r="C30" s="65">
        <v>6.956227511146751</v>
      </c>
      <c r="D30" s="65">
        <v>7.264543493576103</v>
      </c>
      <c r="E30" s="65">
        <v>6.33687210230886</v>
      </c>
      <c r="F30" s="65">
        <v>6.754058490931428</v>
      </c>
      <c r="G30" s="65">
        <v>5.150036987188187</v>
      </c>
    </row>
    <row r="31" spans="1:7" ht="12.75">
      <c r="A31" t="s">
        <v>103</v>
      </c>
      <c r="B31" s="16">
        <v>4.89</v>
      </c>
      <c r="C31" s="16">
        <v>2.82</v>
      </c>
      <c r="D31" s="65">
        <v>4.24</v>
      </c>
      <c r="E31" s="65">
        <v>3.93</v>
      </c>
      <c r="F31" s="68">
        <v>5.62</v>
      </c>
      <c r="G31" s="68">
        <v>5.75</v>
      </c>
    </row>
    <row r="32" spans="1:7" ht="12.75" hidden="1">
      <c r="A32" t="s">
        <v>120</v>
      </c>
      <c r="B32" s="16">
        <v>5.4</v>
      </c>
      <c r="C32" s="49">
        <v>5.4</v>
      </c>
      <c r="D32" s="49">
        <v>5.4</v>
      </c>
      <c r="E32" s="49">
        <v>7.3</v>
      </c>
      <c r="F32" s="49">
        <v>7.3</v>
      </c>
      <c r="G32" s="49"/>
    </row>
    <row r="33" spans="1:7" ht="12.75">
      <c r="A33" t="s">
        <v>104</v>
      </c>
      <c r="B33" s="16">
        <v>10</v>
      </c>
      <c r="C33" s="65">
        <v>7.4</v>
      </c>
      <c r="D33" s="16">
        <v>4.3</v>
      </c>
      <c r="E33" s="16">
        <v>3.2</v>
      </c>
      <c r="F33" s="68">
        <v>2.9</v>
      </c>
      <c r="G33" s="68"/>
    </row>
    <row r="34" spans="1:7" ht="12.75">
      <c r="A34" t="s">
        <v>105</v>
      </c>
      <c r="B34" s="16">
        <v>4.1</v>
      </c>
      <c r="C34" s="16">
        <v>4.6</v>
      </c>
      <c r="D34" s="16">
        <v>4.9</v>
      </c>
      <c r="E34" s="16">
        <v>2.4</v>
      </c>
      <c r="F34" s="16">
        <v>3.1</v>
      </c>
      <c r="G34" s="16">
        <v>3.3</v>
      </c>
    </row>
    <row r="35" spans="1:7" ht="12.75" hidden="1">
      <c r="A35" t="s">
        <v>121</v>
      </c>
      <c r="B35" s="16">
        <v>3.382619601833814</v>
      </c>
      <c r="C35" s="16">
        <v>4.325645147393908</v>
      </c>
      <c r="D35" s="16">
        <v>4.351056995114289</v>
      </c>
      <c r="E35" s="16">
        <v>4</v>
      </c>
      <c r="F35" s="49">
        <v>4</v>
      </c>
      <c r="G35" s="49"/>
    </row>
    <row r="36" spans="1:7" ht="12.75">
      <c r="A36" t="s">
        <v>106</v>
      </c>
      <c r="B36" s="16">
        <v>3.184</v>
      </c>
      <c r="C36" s="16">
        <v>4.7369</v>
      </c>
      <c r="D36" s="16">
        <v>6.5996</v>
      </c>
      <c r="E36" s="16">
        <v>6.0386</v>
      </c>
      <c r="F36" s="16">
        <v>5.8942</v>
      </c>
      <c r="G36" s="16">
        <v>5.8151</v>
      </c>
    </row>
    <row r="37" spans="1:7" ht="12.75">
      <c r="A37" t="s">
        <v>107</v>
      </c>
      <c r="B37" s="16">
        <v>12.446043165467625</v>
      </c>
      <c r="C37" s="16">
        <v>12.71676300578035</v>
      </c>
      <c r="D37" s="16">
        <v>10.242424242424253</v>
      </c>
      <c r="E37" s="16">
        <v>5.9575737834579146</v>
      </c>
      <c r="F37" s="16">
        <v>7.494862867139096</v>
      </c>
      <c r="G37" s="16">
        <v>6.223784263227405</v>
      </c>
    </row>
    <row r="38" spans="1:7" ht="12.75">
      <c r="A38" t="s">
        <v>108</v>
      </c>
      <c r="B38" s="16">
        <v>14.29</v>
      </c>
      <c r="C38" s="16">
        <v>14.15</v>
      </c>
      <c r="D38" s="16">
        <v>12.09</v>
      </c>
      <c r="E38" s="16">
        <v>6.71</v>
      </c>
      <c r="F38" s="16">
        <v>10.81</v>
      </c>
      <c r="G38" s="16">
        <v>9.77</v>
      </c>
    </row>
    <row r="39" spans="1:7" ht="12.75">
      <c r="A39" t="s">
        <v>83</v>
      </c>
      <c r="B39" s="66">
        <v>5.39922993284829</v>
      </c>
      <c r="C39" s="66">
        <v>6.13813102496163</v>
      </c>
      <c r="D39" s="66">
        <v>5.85300406541664</v>
      </c>
      <c r="E39" s="66">
        <v>4.0042250325229345</v>
      </c>
      <c r="F39" s="66">
        <v>5.27100752294396</v>
      </c>
      <c r="G39" s="66">
        <v>3.840152454090906</v>
      </c>
    </row>
    <row r="40" spans="6:7" ht="12.75">
      <c r="F40" s="62"/>
      <c r="G40" s="62"/>
    </row>
    <row r="42" ht="12.75">
      <c r="H42" s="41" t="s">
        <v>59</v>
      </c>
    </row>
    <row r="43" spans="7:16" ht="12.75">
      <c r="G43" s="42"/>
      <c r="H43" s="41" t="s">
        <v>60</v>
      </c>
      <c r="I43" s="42"/>
      <c r="J43" s="42"/>
      <c r="K43" s="42"/>
      <c r="L43" s="42"/>
      <c r="M43" s="42"/>
      <c r="N43" s="42"/>
      <c r="O43" s="42"/>
      <c r="P43" s="42"/>
    </row>
    <row r="44" spans="7:16" ht="12.75">
      <c r="G44" s="42"/>
      <c r="H44" s="41" t="s">
        <v>122</v>
      </c>
      <c r="I44" s="42"/>
      <c r="J44" s="42"/>
      <c r="K44" s="42"/>
      <c r="L44" s="42"/>
      <c r="M44" s="42"/>
      <c r="N44" s="42"/>
      <c r="O44" s="42"/>
      <c r="P44" s="42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82" sqref="A82:IV82"/>
    </sheetView>
  </sheetViews>
  <sheetFormatPr defaultColWidth="11.421875" defaultRowHeight="12.75"/>
  <cols>
    <col min="1" max="1" width="10.57421875" style="0" customWidth="1"/>
    <col min="2" max="11" width="8.8515625" style="0" customWidth="1"/>
    <col min="12" max="12" width="9.140625" style="0" customWidth="1"/>
  </cols>
  <sheetData>
    <row r="1" ht="15">
      <c r="A1" s="1" t="s">
        <v>0</v>
      </c>
    </row>
    <row r="2" ht="12.75">
      <c r="A2" s="6" t="str">
        <f>+Exp!A2</f>
        <v>ARGENTINA, BOLIVIA, BRASIL, CHILE, COLOMBIA, ECUADOR, MÉXICO, PARAGUAY, PERÚ Y URUGUAY</v>
      </c>
    </row>
    <row r="3" ht="12.75">
      <c r="A3" s="6" t="s">
        <v>31</v>
      </c>
    </row>
    <row r="4" ht="12.75">
      <c r="A4" s="3" t="str">
        <f>+Exp!A4</f>
        <v>Enero-setiembre 2004-2005</v>
      </c>
    </row>
    <row r="5" ht="12.75">
      <c r="A5" s="3" t="s">
        <v>90</v>
      </c>
    </row>
    <row r="6" spans="1:12" ht="7.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 customHeight="1" thickBot="1">
      <c r="A7" s="13"/>
      <c r="B7" s="14" t="s">
        <v>55</v>
      </c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5" customHeight="1" thickBot="1">
      <c r="A8" s="13" t="s">
        <v>1</v>
      </c>
      <c r="B8" s="14" t="s">
        <v>84</v>
      </c>
      <c r="C8" s="14" t="s">
        <v>85</v>
      </c>
      <c r="D8" s="14" t="s">
        <v>86</v>
      </c>
      <c r="E8" s="19" t="s">
        <v>87</v>
      </c>
      <c r="F8" s="14" t="s">
        <v>98</v>
      </c>
      <c r="G8" s="14" t="s">
        <v>88</v>
      </c>
      <c r="H8" s="14" t="s">
        <v>89</v>
      </c>
      <c r="I8" s="14" t="s">
        <v>118</v>
      </c>
      <c r="J8" s="14" t="s">
        <v>91</v>
      </c>
      <c r="K8" s="14" t="s">
        <v>92</v>
      </c>
      <c r="L8" s="14" t="s">
        <v>30</v>
      </c>
    </row>
    <row r="9" ht="9" customHeight="1">
      <c r="A9" s="8"/>
    </row>
    <row r="10" spans="1:12" ht="15">
      <c r="A10" s="7"/>
      <c r="B10" s="7" t="str">
        <f>+Exp!B10</f>
        <v>Enero-setiembre 2005</v>
      </c>
      <c r="C10" s="7"/>
      <c r="D10" s="12"/>
      <c r="E10" s="12"/>
      <c r="F10" s="12"/>
      <c r="G10" s="12"/>
      <c r="H10" s="12"/>
      <c r="I10" s="12"/>
      <c r="J10" s="12"/>
      <c r="K10" s="12"/>
      <c r="L10" s="12"/>
    </row>
    <row r="11" ht="9" customHeight="1">
      <c r="A11" s="5"/>
    </row>
    <row r="12" spans="1:12" s="20" customFormat="1" ht="12.75">
      <c r="A12" s="4" t="s">
        <v>5</v>
      </c>
      <c r="B12" s="72"/>
      <c r="C12" s="72">
        <v>273.483</v>
      </c>
      <c r="D12" s="72">
        <v>4564.322</v>
      </c>
      <c r="E12" s="72">
        <v>3564.9</v>
      </c>
      <c r="F12" s="72">
        <v>306.09544807000003</v>
      </c>
      <c r="G12" s="72">
        <v>258.2</v>
      </c>
      <c r="H12" s="72">
        <v>907.264</v>
      </c>
      <c r="I12" s="72">
        <v>461.482801</v>
      </c>
      <c r="J12" s="72">
        <v>529.885</v>
      </c>
      <c r="K12" s="72">
        <v>555.997</v>
      </c>
      <c r="L12" s="72">
        <f>SUM(B12:K12)</f>
        <v>11421.62924907</v>
      </c>
    </row>
    <row r="13" spans="1:12" s="20" customFormat="1" ht="12.75">
      <c r="A13" s="4" t="s">
        <v>6</v>
      </c>
      <c r="B13" s="72">
        <v>190.856</v>
      </c>
      <c r="C13" s="72"/>
      <c r="D13" s="72">
        <v>636.425</v>
      </c>
      <c r="E13" s="72">
        <v>28.9</v>
      </c>
      <c r="F13" s="72">
        <v>140.74700059</v>
      </c>
      <c r="G13" s="72">
        <v>1.6</v>
      </c>
      <c r="H13" s="72">
        <v>22.983</v>
      </c>
      <c r="I13" s="72">
        <v>10.382035</v>
      </c>
      <c r="J13" s="72">
        <v>82.082</v>
      </c>
      <c r="K13" s="72">
        <v>0.887</v>
      </c>
      <c r="L13" s="72">
        <f aca="true" t="shared" si="0" ref="L13:L24">SUM(B13:K13)</f>
        <v>1114.86203559</v>
      </c>
    </row>
    <row r="14" spans="1:12" s="20" customFormat="1" ht="12.75">
      <c r="A14" s="4" t="s">
        <v>7</v>
      </c>
      <c r="B14" s="72">
        <v>7510.554</v>
      </c>
      <c r="C14" s="72">
        <v>384.099</v>
      </c>
      <c r="D14" s="72"/>
      <c r="E14" s="72">
        <v>2615.7</v>
      </c>
      <c r="F14" s="72">
        <v>1026.0541492999998</v>
      </c>
      <c r="G14" s="72">
        <v>526.3</v>
      </c>
      <c r="H14" s="72">
        <v>3760.06</v>
      </c>
      <c r="I14" s="72">
        <v>616.231417</v>
      </c>
      <c r="J14" s="72">
        <v>762.653</v>
      </c>
      <c r="K14" s="72">
        <v>612.668</v>
      </c>
      <c r="L14" s="72">
        <f t="shared" si="0"/>
        <v>17814.319566299997</v>
      </c>
    </row>
    <row r="15" spans="1:12" s="20" customFormat="1" ht="12.75">
      <c r="A15" s="4" t="s">
        <v>8</v>
      </c>
      <c r="B15" s="72">
        <v>411.408</v>
      </c>
      <c r="C15" s="72">
        <v>110.827</v>
      </c>
      <c r="D15" s="72">
        <v>1193.07</v>
      </c>
      <c r="E15" s="72"/>
      <c r="F15" s="72">
        <v>280.44477797</v>
      </c>
      <c r="G15" s="72">
        <v>302.7</v>
      </c>
      <c r="H15" s="72">
        <v>1281.364</v>
      </c>
      <c r="I15" s="72">
        <v>26.048129</v>
      </c>
      <c r="J15" s="72">
        <v>429.682</v>
      </c>
      <c r="K15" s="72">
        <v>52.59</v>
      </c>
      <c r="L15" s="72">
        <f t="shared" si="0"/>
        <v>4088.1339069699998</v>
      </c>
    </row>
    <row r="16" spans="1:12" s="20" customFormat="1" ht="12.75">
      <c r="A16" s="20" t="s">
        <v>9</v>
      </c>
      <c r="B16" s="72">
        <v>42.212</v>
      </c>
      <c r="C16" s="72">
        <v>42.305</v>
      </c>
      <c r="D16" s="72">
        <v>104.623</v>
      </c>
      <c r="E16" s="72">
        <v>279.2</v>
      </c>
      <c r="F16" s="72"/>
      <c r="G16" s="72">
        <v>988.7</v>
      </c>
      <c r="H16" s="72">
        <v>495.663</v>
      </c>
      <c r="I16" s="72">
        <v>1.098801</v>
      </c>
      <c r="J16" s="72">
        <v>589.372</v>
      </c>
      <c r="K16" s="72">
        <v>1.226</v>
      </c>
      <c r="L16" s="72">
        <f t="shared" si="0"/>
        <v>2544.399801</v>
      </c>
    </row>
    <row r="17" spans="1:12" s="20" customFormat="1" ht="12.75">
      <c r="A17" s="4" t="s">
        <v>11</v>
      </c>
      <c r="B17" s="72">
        <v>1.394</v>
      </c>
      <c r="C17" s="72">
        <v>0.509</v>
      </c>
      <c r="D17" s="72">
        <v>30.117</v>
      </c>
      <c r="E17" s="72">
        <v>1.1</v>
      </c>
      <c r="F17" s="72">
        <v>4.84865338</v>
      </c>
      <c r="G17" s="72">
        <v>0.192</v>
      </c>
      <c r="H17" s="72">
        <v>15.093</v>
      </c>
      <c r="I17" s="72">
        <v>0.09684999999999999</v>
      </c>
      <c r="J17" s="72">
        <v>0.343</v>
      </c>
      <c r="K17" s="72">
        <v>0.323</v>
      </c>
      <c r="L17" s="72">
        <f t="shared" si="0"/>
        <v>54.01650338000001</v>
      </c>
    </row>
    <row r="18" spans="1:12" s="20" customFormat="1" ht="12.75">
      <c r="A18" s="4" t="s">
        <v>28</v>
      </c>
      <c r="B18" s="72">
        <v>40.967</v>
      </c>
      <c r="C18" s="72">
        <v>8.508</v>
      </c>
      <c r="D18" s="72">
        <v>66.856</v>
      </c>
      <c r="E18" s="72">
        <v>149.8</v>
      </c>
      <c r="F18" s="72">
        <v>386.22527293</v>
      </c>
      <c r="G18" s="72"/>
      <c r="H18" s="72">
        <v>89.603</v>
      </c>
      <c r="I18" s="72">
        <v>0.30074199999999995</v>
      </c>
      <c r="J18" s="72">
        <v>666.826</v>
      </c>
      <c r="K18" s="72">
        <v>1.593</v>
      </c>
      <c r="L18" s="72">
        <f t="shared" si="0"/>
        <v>1410.67901493</v>
      </c>
    </row>
    <row r="19" spans="1:12" s="20" customFormat="1" ht="12.75">
      <c r="A19" s="4" t="s">
        <v>12</v>
      </c>
      <c r="B19" s="72">
        <v>541.627</v>
      </c>
      <c r="C19" s="72">
        <v>36.676</v>
      </c>
      <c r="D19" s="72">
        <v>620.316</v>
      </c>
      <c r="E19" s="72">
        <v>529.2</v>
      </c>
      <c r="F19" s="72">
        <v>1199.3845751099998</v>
      </c>
      <c r="G19" s="72">
        <v>227.5</v>
      </c>
      <c r="H19" s="72"/>
      <c r="I19" s="72">
        <v>10.759956999999998</v>
      </c>
      <c r="J19" s="72">
        <v>253.551</v>
      </c>
      <c r="K19" s="72">
        <v>37.593</v>
      </c>
      <c r="L19" s="72">
        <f t="shared" si="0"/>
        <v>3456.60753211</v>
      </c>
    </row>
    <row r="20" spans="1:12" s="20" customFormat="1" ht="12.75">
      <c r="A20" s="4" t="s">
        <v>13</v>
      </c>
      <c r="B20" s="72">
        <v>348.969</v>
      </c>
      <c r="C20" s="72">
        <v>16.951</v>
      </c>
      <c r="D20" s="72">
        <v>240.421</v>
      </c>
      <c r="E20" s="72">
        <v>72</v>
      </c>
      <c r="F20" s="72">
        <v>7.41830761</v>
      </c>
      <c r="G20" s="72">
        <v>3.298</v>
      </c>
      <c r="H20" s="72">
        <v>3.773</v>
      </c>
      <c r="I20" s="72"/>
      <c r="J20" s="72">
        <v>58.32</v>
      </c>
      <c r="K20" s="72">
        <v>15.338</v>
      </c>
      <c r="L20" s="72">
        <f t="shared" si="0"/>
        <v>766.4883076100001</v>
      </c>
    </row>
    <row r="21" spans="1:12" s="20" customFormat="1" ht="12.75">
      <c r="A21" s="4" t="s">
        <v>14</v>
      </c>
      <c r="B21" s="72">
        <v>35.627</v>
      </c>
      <c r="C21" s="72">
        <v>106.007</v>
      </c>
      <c r="D21" s="72">
        <v>345.794</v>
      </c>
      <c r="E21" s="72">
        <v>849.7</v>
      </c>
      <c r="F21" s="72">
        <v>256.52250576</v>
      </c>
      <c r="G21" s="72">
        <v>262.1</v>
      </c>
      <c r="H21" s="72">
        <v>305.417</v>
      </c>
      <c r="I21" s="72">
        <v>0.422931</v>
      </c>
      <c r="J21" s="72"/>
      <c r="K21" s="72">
        <v>4.654</v>
      </c>
      <c r="L21" s="72">
        <f t="shared" si="0"/>
        <v>2166.24443676</v>
      </c>
    </row>
    <row r="22" spans="1:12" s="20" customFormat="1" ht="12.75">
      <c r="A22" s="4" t="s">
        <v>15</v>
      </c>
      <c r="B22" s="72">
        <v>193.262</v>
      </c>
      <c r="C22" s="72">
        <v>3.625</v>
      </c>
      <c r="D22" s="72">
        <v>368.739</v>
      </c>
      <c r="E22" s="72">
        <v>70.5</v>
      </c>
      <c r="F22" s="72">
        <v>21.31675042</v>
      </c>
      <c r="G22" s="72">
        <v>45.846</v>
      </c>
      <c r="H22" s="72">
        <v>171.899</v>
      </c>
      <c r="I22" s="72">
        <v>36.702906</v>
      </c>
      <c r="J22" s="72">
        <v>36.848</v>
      </c>
      <c r="K22" s="72"/>
      <c r="L22" s="72">
        <f t="shared" si="0"/>
        <v>948.7386564199999</v>
      </c>
    </row>
    <row r="23" spans="1:12" s="20" customFormat="1" ht="12.75">
      <c r="A23" s="4" t="s">
        <v>16</v>
      </c>
      <c r="B23" s="72">
        <v>21.984</v>
      </c>
      <c r="C23" s="72">
        <v>25.462</v>
      </c>
      <c r="D23" s="72">
        <v>202.759</v>
      </c>
      <c r="E23" s="72">
        <v>110.4</v>
      </c>
      <c r="F23" s="72">
        <v>845.5668627</v>
      </c>
      <c r="G23" s="72">
        <v>335.2</v>
      </c>
      <c r="H23" s="72">
        <v>563.627</v>
      </c>
      <c r="I23" s="72">
        <v>5.00212</v>
      </c>
      <c r="J23" s="72">
        <v>394.237</v>
      </c>
      <c r="K23" s="72">
        <v>70.69</v>
      </c>
      <c r="L23" s="72">
        <f t="shared" si="0"/>
        <v>2574.9279827000005</v>
      </c>
    </row>
    <row r="24" spans="1:12" s="23" customFormat="1" ht="15" customHeight="1">
      <c r="A24" s="22" t="s">
        <v>80</v>
      </c>
      <c r="B24" s="73">
        <f aca="true" t="shared" si="1" ref="B24:K24">SUM(B12:B23)</f>
        <v>9338.860000000002</v>
      </c>
      <c r="C24" s="73">
        <f t="shared" si="1"/>
        <v>1008.452</v>
      </c>
      <c r="D24" s="73">
        <f t="shared" si="1"/>
        <v>8373.442</v>
      </c>
      <c r="E24" s="73">
        <f t="shared" si="1"/>
        <v>8271.4</v>
      </c>
      <c r="F24" s="73">
        <f t="shared" si="1"/>
        <v>4474.624303839999</v>
      </c>
      <c r="G24" s="73">
        <f t="shared" si="1"/>
        <v>2951.6359999999995</v>
      </c>
      <c r="H24" s="73">
        <f t="shared" si="1"/>
        <v>7616.746000000001</v>
      </c>
      <c r="I24" s="73">
        <f t="shared" si="1"/>
        <v>1168.528689</v>
      </c>
      <c r="J24" s="73">
        <f t="shared" si="1"/>
        <v>3803.799</v>
      </c>
      <c r="K24" s="73">
        <f t="shared" si="1"/>
        <v>1353.5590000000002</v>
      </c>
      <c r="L24" s="73">
        <f t="shared" si="0"/>
        <v>48361.04699284</v>
      </c>
    </row>
    <row r="25" ht="9" customHeight="1"/>
    <row r="26" spans="1:12" ht="15">
      <c r="A26" s="7"/>
      <c r="B26" s="7" t="str">
        <f>+Exp!B26</f>
        <v>Enero-setiembre 2004</v>
      </c>
      <c r="C26" s="7"/>
      <c r="D26" s="12"/>
      <c r="E26" s="12"/>
      <c r="F26" s="12"/>
      <c r="G26" s="12"/>
      <c r="H26" s="12"/>
      <c r="I26" s="12"/>
      <c r="J26" s="12"/>
      <c r="K26" s="12"/>
      <c r="L26" s="12"/>
    </row>
    <row r="27" spans="1:11" ht="9" customHeight="1">
      <c r="A27" s="5"/>
      <c r="D27" s="12"/>
      <c r="E27" s="12"/>
      <c r="F27" s="12"/>
      <c r="G27" s="12"/>
      <c r="H27" s="12"/>
      <c r="I27" s="12"/>
      <c r="J27" s="12"/>
      <c r="K27" s="12"/>
    </row>
    <row r="28" spans="1:12" s="20" customFormat="1" ht="12.75">
      <c r="A28" s="4" t="s">
        <v>5</v>
      </c>
      <c r="B28" s="72"/>
      <c r="C28" s="72">
        <v>188.979</v>
      </c>
      <c r="D28" s="72">
        <v>4002.423</v>
      </c>
      <c r="E28" s="72">
        <v>3039.5</v>
      </c>
      <c r="F28" s="72">
        <v>251.01570109</v>
      </c>
      <c r="G28" s="72">
        <v>198.4</v>
      </c>
      <c r="H28" s="72">
        <v>748.074</v>
      </c>
      <c r="I28" s="72">
        <v>418.546</v>
      </c>
      <c r="J28" s="72">
        <v>417.026</v>
      </c>
      <c r="K28" s="72">
        <v>500.703</v>
      </c>
      <c r="L28" s="72">
        <f>SUM(B28:K28)</f>
        <v>9764.66670109</v>
      </c>
    </row>
    <row r="29" spans="1:15" s="20" customFormat="1" ht="12.75">
      <c r="A29" s="4" t="s">
        <v>6</v>
      </c>
      <c r="B29" s="72">
        <v>95.811</v>
      </c>
      <c r="C29" s="72"/>
      <c r="D29" s="72">
        <v>488.148</v>
      </c>
      <c r="E29" s="72">
        <v>40.3</v>
      </c>
      <c r="F29" s="72">
        <v>126.27991729</v>
      </c>
      <c r="G29" s="72">
        <v>1.5</v>
      </c>
      <c r="H29" s="72">
        <v>23.356</v>
      </c>
      <c r="I29" s="72">
        <v>5.822273</v>
      </c>
      <c r="J29" s="72">
        <v>90.28</v>
      </c>
      <c r="K29" s="72">
        <v>0.796</v>
      </c>
      <c r="L29" s="72">
        <f aca="true" t="shared" si="2" ref="L29:L40">SUM(B29:K29)</f>
        <v>872.29319029</v>
      </c>
      <c r="M29" s="9"/>
      <c r="N29" s="9">
        <f>+M32+M33+M36+M39</f>
        <v>244.39635589000068</v>
      </c>
      <c r="O29" s="21"/>
    </row>
    <row r="30" spans="1:14" s="20" customFormat="1" ht="12.75">
      <c r="A30" s="4" t="s">
        <v>7</v>
      </c>
      <c r="B30" s="72">
        <v>5500.382</v>
      </c>
      <c r="C30" s="72">
        <v>346.817</v>
      </c>
      <c r="D30" s="72"/>
      <c r="E30" s="72">
        <v>1975</v>
      </c>
      <c r="F30" s="72">
        <v>693.6200142299999</v>
      </c>
      <c r="G30" s="72">
        <v>323.2</v>
      </c>
      <c r="H30" s="72">
        <v>3021.34</v>
      </c>
      <c r="I30" s="72">
        <v>615.786</v>
      </c>
      <c r="J30" s="72">
        <v>477.115</v>
      </c>
      <c r="K30" s="72">
        <v>483.19</v>
      </c>
      <c r="L30" s="72">
        <f t="shared" si="2"/>
        <v>13436.45001423</v>
      </c>
      <c r="M30"/>
      <c r="N30"/>
    </row>
    <row r="31" spans="1:14" s="20" customFormat="1" ht="12.75">
      <c r="A31" s="4" t="s">
        <v>8</v>
      </c>
      <c r="B31" s="72">
        <v>288.138</v>
      </c>
      <c r="C31" s="72">
        <v>77.612</v>
      </c>
      <c r="D31" s="72">
        <v>1015.261</v>
      </c>
      <c r="E31" s="72"/>
      <c r="F31" s="72">
        <v>278.637715</v>
      </c>
      <c r="G31" s="72">
        <v>303.5</v>
      </c>
      <c r="H31" s="72">
        <v>1052.463</v>
      </c>
      <c r="I31" s="72">
        <v>27.557336000000003</v>
      </c>
      <c r="J31" s="72">
        <v>340.951</v>
      </c>
      <c r="K31" s="72">
        <v>45.349</v>
      </c>
      <c r="L31" s="72">
        <f t="shared" si="2"/>
        <v>3429.469051</v>
      </c>
      <c r="M31"/>
      <c r="N31"/>
    </row>
    <row r="32" spans="1:14" s="20" customFormat="1" ht="12.75">
      <c r="A32" s="20" t="s">
        <v>9</v>
      </c>
      <c r="B32" s="72">
        <v>32.9</v>
      </c>
      <c r="C32" s="72">
        <v>39.503</v>
      </c>
      <c r="D32" s="72">
        <v>108.509</v>
      </c>
      <c r="E32" s="72">
        <v>223.6</v>
      </c>
      <c r="F32" s="72"/>
      <c r="G32" s="72">
        <v>795.2</v>
      </c>
      <c r="H32" s="72">
        <v>422.89</v>
      </c>
      <c r="I32" s="72">
        <v>1.8006039999999999</v>
      </c>
      <c r="J32" s="72">
        <v>624.759</v>
      </c>
      <c r="K32" s="72">
        <v>1.895</v>
      </c>
      <c r="L32" s="72">
        <f t="shared" si="2"/>
        <v>2251.056604</v>
      </c>
      <c r="M32" s="9">
        <f>+L16-L32</f>
        <v>293.34319700000015</v>
      </c>
      <c r="N32"/>
    </row>
    <row r="33" spans="1:14" s="20" customFormat="1" ht="12.75">
      <c r="A33" s="4" t="s">
        <v>11</v>
      </c>
      <c r="B33" s="72">
        <v>0.984</v>
      </c>
      <c r="C33" s="72">
        <v>0.18</v>
      </c>
      <c r="D33" s="72">
        <v>34.695</v>
      </c>
      <c r="E33" s="72">
        <v>0.4</v>
      </c>
      <c r="F33" s="72">
        <v>5.03301142</v>
      </c>
      <c r="G33" s="72">
        <v>0.177</v>
      </c>
      <c r="H33" s="72">
        <v>14.75</v>
      </c>
      <c r="I33" s="72">
        <v>0.056223</v>
      </c>
      <c r="J33" s="72">
        <v>0.261</v>
      </c>
      <c r="K33" s="72">
        <v>0.183</v>
      </c>
      <c r="L33" s="72">
        <f t="shared" si="2"/>
        <v>56.71923442000001</v>
      </c>
      <c r="M33" s="9">
        <f>+L17-L33</f>
        <v>-2.702731039999996</v>
      </c>
      <c r="N33"/>
    </row>
    <row r="34" spans="1:14" s="20" customFormat="1" ht="12.75">
      <c r="A34" s="4" t="s">
        <v>28</v>
      </c>
      <c r="B34" s="72">
        <v>38.723</v>
      </c>
      <c r="C34" s="72">
        <v>7.339</v>
      </c>
      <c r="D34" s="72">
        <v>60.061</v>
      </c>
      <c r="E34" s="72">
        <v>84.4</v>
      </c>
      <c r="F34" s="72">
        <v>288.1134803</v>
      </c>
      <c r="G34" s="72"/>
      <c r="H34" s="72">
        <v>38.178</v>
      </c>
      <c r="I34" s="72">
        <v>0.466696</v>
      </c>
      <c r="J34" s="72">
        <v>462.361</v>
      </c>
      <c r="K34" s="72">
        <v>0.996</v>
      </c>
      <c r="L34" s="72">
        <f t="shared" si="2"/>
        <v>980.6381762999999</v>
      </c>
      <c r="M34"/>
      <c r="N34"/>
    </row>
    <row r="35" spans="1:14" s="20" customFormat="1" ht="12.75">
      <c r="A35" s="4" t="s">
        <v>12</v>
      </c>
      <c r="B35" s="72">
        <v>529.132</v>
      </c>
      <c r="C35" s="72">
        <v>24.454</v>
      </c>
      <c r="D35" s="72">
        <v>519.512</v>
      </c>
      <c r="E35" s="72">
        <v>462.4</v>
      </c>
      <c r="F35" s="72">
        <v>724.8153223500001</v>
      </c>
      <c r="G35" s="72">
        <v>168</v>
      </c>
      <c r="H35" s="72"/>
      <c r="I35" s="72">
        <v>11.487635000000001</v>
      </c>
      <c r="J35" s="72">
        <v>207.41</v>
      </c>
      <c r="K35" s="72">
        <v>19.362</v>
      </c>
      <c r="L35" s="72">
        <f t="shared" si="2"/>
        <v>2666.57295735</v>
      </c>
      <c r="M35"/>
      <c r="N35"/>
    </row>
    <row r="36" spans="1:14" s="20" customFormat="1" ht="12.75">
      <c r="A36" s="4" t="s">
        <v>13</v>
      </c>
      <c r="B36" s="72">
        <v>301.185</v>
      </c>
      <c r="C36" s="72">
        <v>13.449</v>
      </c>
      <c r="D36" s="72">
        <v>210.341</v>
      </c>
      <c r="E36" s="72">
        <v>62.9</v>
      </c>
      <c r="F36" s="72">
        <v>65.26280258</v>
      </c>
      <c r="G36" s="72">
        <v>3.414</v>
      </c>
      <c r="H36" s="72">
        <v>35.655</v>
      </c>
      <c r="I36" s="72"/>
      <c r="J36" s="72">
        <v>62.875</v>
      </c>
      <c r="K36" s="72">
        <v>12.47</v>
      </c>
      <c r="L36" s="72">
        <f t="shared" si="2"/>
        <v>767.55180258</v>
      </c>
      <c r="M36" s="9">
        <f>+L20-L36</f>
        <v>-1.0634949699998515</v>
      </c>
      <c r="N36"/>
    </row>
    <row r="37" spans="1:14" s="20" customFormat="1" ht="12.75">
      <c r="A37" s="4" t="s">
        <v>14</v>
      </c>
      <c r="B37" s="72">
        <v>23.778</v>
      </c>
      <c r="C37" s="72">
        <v>91.511</v>
      </c>
      <c r="D37" s="72">
        <v>256.315</v>
      </c>
      <c r="E37" s="72">
        <v>483.8</v>
      </c>
      <c r="F37" s="72">
        <v>184.26603916</v>
      </c>
      <c r="G37" s="72">
        <v>172.4</v>
      </c>
      <c r="H37" s="72">
        <v>207.989</v>
      </c>
      <c r="I37" s="72">
        <v>0.888633</v>
      </c>
      <c r="J37" s="72"/>
      <c r="K37" s="72">
        <v>7.352</v>
      </c>
      <c r="L37" s="72">
        <f t="shared" si="2"/>
        <v>1428.2996721600002</v>
      </c>
      <c r="M37"/>
      <c r="N37"/>
    </row>
    <row r="38" spans="1:14" s="20" customFormat="1" ht="12.75">
      <c r="A38" s="4" t="s">
        <v>15</v>
      </c>
      <c r="B38" s="72">
        <v>161.952</v>
      </c>
      <c r="C38" s="72">
        <v>2.904</v>
      </c>
      <c r="D38" s="72">
        <v>372.657</v>
      </c>
      <c r="E38" s="72">
        <v>56.3</v>
      </c>
      <c r="F38" s="72">
        <v>17.44304982</v>
      </c>
      <c r="G38" s="72">
        <v>42.374</v>
      </c>
      <c r="H38" s="72">
        <v>87.973</v>
      </c>
      <c r="I38" s="72">
        <v>43.464</v>
      </c>
      <c r="J38" s="72">
        <v>12.398</v>
      </c>
      <c r="K38" s="72"/>
      <c r="L38" s="72">
        <f t="shared" si="2"/>
        <v>797.4650498199998</v>
      </c>
      <c r="M38"/>
      <c r="N38"/>
    </row>
    <row r="39" spans="1:14" s="20" customFormat="1" ht="12.75">
      <c r="A39" s="4" t="s">
        <v>16</v>
      </c>
      <c r="B39" s="72">
        <v>30.291</v>
      </c>
      <c r="C39" s="72">
        <v>7.428</v>
      </c>
      <c r="D39" s="72">
        <v>120.165</v>
      </c>
      <c r="E39" s="72">
        <v>124.5</v>
      </c>
      <c r="F39" s="72">
        <v>768.2891457999999</v>
      </c>
      <c r="G39" s="72">
        <v>382.3</v>
      </c>
      <c r="H39" s="72">
        <v>662.764</v>
      </c>
      <c r="I39" s="72">
        <v>5.529451999999999</v>
      </c>
      <c r="J39" s="72">
        <v>517.494</v>
      </c>
      <c r="K39" s="72">
        <v>1.348</v>
      </c>
      <c r="L39" s="72">
        <f t="shared" si="2"/>
        <v>2620.1085978</v>
      </c>
      <c r="M39" s="9">
        <f>+L23-L39</f>
        <v>-45.18061509999961</v>
      </c>
      <c r="N39"/>
    </row>
    <row r="40" spans="1:13" s="24" customFormat="1" ht="15" customHeight="1">
      <c r="A40" s="22" t="s">
        <v>80</v>
      </c>
      <c r="B40" s="73">
        <f aca="true" t="shared" si="3" ref="B40:J40">SUM(B28:B39)</f>
        <v>7003.276</v>
      </c>
      <c r="C40" s="73">
        <f t="shared" si="3"/>
        <v>800.1759999999999</v>
      </c>
      <c r="D40" s="73">
        <f t="shared" si="3"/>
        <v>7188.0869999999995</v>
      </c>
      <c r="E40" s="73">
        <f>SUM(E28:E39)</f>
        <v>6553.099999999999</v>
      </c>
      <c r="F40" s="73">
        <f t="shared" si="3"/>
        <v>3402.77619904</v>
      </c>
      <c r="G40" s="73">
        <f t="shared" si="3"/>
        <v>2390.465</v>
      </c>
      <c r="H40" s="73">
        <f t="shared" si="3"/>
        <v>6315.432</v>
      </c>
      <c r="I40" s="73">
        <f t="shared" si="3"/>
        <v>1131.404852</v>
      </c>
      <c r="J40" s="73">
        <f t="shared" si="3"/>
        <v>3212.9300000000003</v>
      </c>
      <c r="K40" s="73">
        <f>SUM(K28:K39)</f>
        <v>1073.6440000000002</v>
      </c>
      <c r="L40" s="73">
        <f t="shared" si="2"/>
        <v>39071.291051039996</v>
      </c>
      <c r="M40" s="28">
        <f>+L24-L40</f>
        <v>9289.755941800002</v>
      </c>
    </row>
    <row r="41" ht="9" customHeight="1"/>
    <row r="42" spans="1:12" ht="15">
      <c r="A42" s="7"/>
      <c r="B42" s="7" t="str">
        <f>+Exp!B42</f>
        <v>Crecimiento 2005/2004</v>
      </c>
      <c r="C42" s="7"/>
      <c r="D42" s="12"/>
      <c r="E42" s="12"/>
      <c r="F42" s="12"/>
      <c r="G42" s="12"/>
      <c r="H42" s="12"/>
      <c r="I42" s="12"/>
      <c r="J42" s="12"/>
      <c r="K42" s="12"/>
      <c r="L42" s="12"/>
    </row>
    <row r="43" spans="1:11" ht="9" customHeight="1">
      <c r="A43" s="5"/>
      <c r="D43" s="12"/>
      <c r="E43" s="12"/>
      <c r="F43" s="12"/>
      <c r="G43" s="12"/>
      <c r="H43" s="12"/>
      <c r="I43" s="12"/>
      <c r="J43" s="12"/>
      <c r="K43" s="12"/>
    </row>
    <row r="44" spans="1:12" s="20" customFormat="1" ht="12.75">
      <c r="A44" s="4" t="s">
        <v>5</v>
      </c>
      <c r="B44" s="25"/>
      <c r="C44" s="25">
        <f aca="true" t="shared" si="4" ref="C44:L44">+(C12/C28-1)*100</f>
        <v>44.716079564396026</v>
      </c>
      <c r="D44" s="25">
        <f t="shared" si="4"/>
        <v>14.038970893381354</v>
      </c>
      <c r="E44" s="25">
        <f t="shared" si="4"/>
        <v>17.285737785820032</v>
      </c>
      <c r="F44" s="25">
        <f t="shared" si="4"/>
        <v>21.942749692877396</v>
      </c>
      <c r="G44" s="25">
        <f t="shared" si="4"/>
        <v>30.14112903225805</v>
      </c>
      <c r="H44" s="25">
        <f t="shared" si="4"/>
        <v>21.279980322802295</v>
      </c>
      <c r="I44" s="25">
        <f aca="true" t="shared" si="5" ref="I44:I51">+(I12/I28-1)*100</f>
        <v>10.258562021856621</v>
      </c>
      <c r="J44" s="25">
        <f t="shared" si="4"/>
        <v>27.06282102314963</v>
      </c>
      <c r="K44" s="25">
        <f t="shared" si="4"/>
        <v>11.043273157939936</v>
      </c>
      <c r="L44" s="25">
        <f t="shared" si="4"/>
        <v>16.96896165227062</v>
      </c>
    </row>
    <row r="45" spans="1:12" s="20" customFormat="1" ht="12.75">
      <c r="A45" s="4" t="s">
        <v>6</v>
      </c>
      <c r="B45" s="25">
        <f aca="true" t="shared" si="6" ref="B45:L56">+(B13/B29-1)*100</f>
        <v>99.20050933608873</v>
      </c>
      <c r="C45" s="25"/>
      <c r="D45" s="25">
        <f>+(D13/D29-1)*100</f>
        <v>30.375418930324404</v>
      </c>
      <c r="E45" s="25">
        <f t="shared" si="6"/>
        <v>-28.287841191067</v>
      </c>
      <c r="F45" s="25">
        <f>+(F13/F29-1)*100</f>
        <v>11.456361082955535</v>
      </c>
      <c r="G45" s="25">
        <f t="shared" si="6"/>
        <v>6.666666666666665</v>
      </c>
      <c r="H45" s="25">
        <f t="shared" si="6"/>
        <v>-1.5970200376776877</v>
      </c>
      <c r="I45" s="25">
        <f t="shared" si="5"/>
        <v>78.31583987903005</v>
      </c>
      <c r="J45" s="25">
        <f t="shared" si="6"/>
        <v>-9.080638015064258</v>
      </c>
      <c r="K45" s="25">
        <f aca="true" t="shared" si="7" ref="K45:K53">+(K13/K29-1)*100</f>
        <v>11.432160804020096</v>
      </c>
      <c r="L45" s="25">
        <f aca="true" t="shared" si="8" ref="L45:L53">+(L13/L29-1)*100</f>
        <v>27.80817825934836</v>
      </c>
    </row>
    <row r="46" spans="1:12" s="20" customFormat="1" ht="12.75">
      <c r="A46" s="4" t="s">
        <v>7</v>
      </c>
      <c r="B46" s="25">
        <f t="shared" si="6"/>
        <v>36.546043529340345</v>
      </c>
      <c r="C46" s="25">
        <f aca="true" t="shared" si="9" ref="C46:C56">+(C14/C30-1)*100</f>
        <v>10.749761401546065</v>
      </c>
      <c r="D46" s="25"/>
      <c r="E46" s="25">
        <f t="shared" si="6"/>
        <v>32.4405063291139</v>
      </c>
      <c r="F46" s="25">
        <f>+(F14/F30-1)*100</f>
        <v>47.927413893764445</v>
      </c>
      <c r="G46" s="25">
        <f t="shared" si="6"/>
        <v>62.84034653465345</v>
      </c>
      <c r="H46" s="25">
        <f t="shared" si="6"/>
        <v>24.450078442015787</v>
      </c>
      <c r="I46" s="25">
        <f t="shared" si="5"/>
        <v>0.07233308324645638</v>
      </c>
      <c r="J46" s="25">
        <f t="shared" si="6"/>
        <v>59.846787462142245</v>
      </c>
      <c r="K46" s="25">
        <f t="shared" si="7"/>
        <v>26.796498271901314</v>
      </c>
      <c r="L46" s="25">
        <f t="shared" si="8"/>
        <v>32.58204025195326</v>
      </c>
    </row>
    <row r="47" spans="1:12" s="20" customFormat="1" ht="12.75">
      <c r="A47" s="4" t="s">
        <v>8</v>
      </c>
      <c r="B47" s="25">
        <f t="shared" si="6"/>
        <v>42.78158382441748</v>
      </c>
      <c r="C47" s="25">
        <f t="shared" si="9"/>
        <v>42.796217079833035</v>
      </c>
      <c r="D47" s="25">
        <f t="shared" si="6"/>
        <v>17.5136245753555</v>
      </c>
      <c r="E47" s="25"/>
      <c r="F47" s="25">
        <f>+(F15/F31-1)*100</f>
        <v>0.6485349515588767</v>
      </c>
      <c r="G47" s="25">
        <f t="shared" si="6"/>
        <v>-0.2635914332784206</v>
      </c>
      <c r="H47" s="25">
        <f t="shared" si="6"/>
        <v>21.74907811486011</v>
      </c>
      <c r="I47" s="25">
        <f t="shared" si="5"/>
        <v>-5.476607027616909</v>
      </c>
      <c r="J47" s="25">
        <f t="shared" si="6"/>
        <v>26.0245607140029</v>
      </c>
      <c r="K47" s="25">
        <f t="shared" si="7"/>
        <v>15.96727601490664</v>
      </c>
      <c r="L47" s="25">
        <f t="shared" si="8"/>
        <v>19.20603003482242</v>
      </c>
    </row>
    <row r="48" spans="1:12" s="20" customFormat="1" ht="12.75">
      <c r="A48" s="20" t="s">
        <v>9</v>
      </c>
      <c r="B48" s="25">
        <f t="shared" si="6"/>
        <v>28.303951367781167</v>
      </c>
      <c r="C48" s="25">
        <f t="shared" si="9"/>
        <v>7.093132167177174</v>
      </c>
      <c r="D48" s="25">
        <f t="shared" si="6"/>
        <v>-3.581269756425731</v>
      </c>
      <c r="E48" s="25">
        <f t="shared" si="6"/>
        <v>24.865831842576025</v>
      </c>
      <c r="F48" s="25"/>
      <c r="G48" s="25">
        <f t="shared" si="6"/>
        <v>24.33350100603622</v>
      </c>
      <c r="H48" s="25">
        <f t="shared" si="6"/>
        <v>17.208493934592916</v>
      </c>
      <c r="I48" s="25">
        <f t="shared" si="5"/>
        <v>-38.975976949956795</v>
      </c>
      <c r="J48" s="25">
        <f t="shared" si="6"/>
        <v>-5.664104078532695</v>
      </c>
      <c r="K48" s="25">
        <f t="shared" si="7"/>
        <v>-35.303430079155675</v>
      </c>
      <c r="L48" s="25">
        <f t="shared" si="8"/>
        <v>13.031355874336793</v>
      </c>
    </row>
    <row r="49" spans="1:12" s="20" customFormat="1" ht="12.75">
      <c r="A49" s="4" t="s">
        <v>11</v>
      </c>
      <c r="B49" s="25">
        <f t="shared" si="6"/>
        <v>41.66666666666665</v>
      </c>
      <c r="C49" s="25">
        <f t="shared" si="9"/>
        <v>182.7777777777778</v>
      </c>
      <c r="D49" s="25">
        <f t="shared" si="6"/>
        <v>-13.194984868136617</v>
      </c>
      <c r="E49" s="25">
        <f t="shared" si="6"/>
        <v>175</v>
      </c>
      <c r="F49" s="25">
        <f aca="true" t="shared" si="10" ref="F49:F56">+(F17/F33-1)*100</f>
        <v>-3.6629767869670427</v>
      </c>
      <c r="G49" s="25">
        <f t="shared" si="6"/>
        <v>8.47457627118644</v>
      </c>
      <c r="H49" s="25">
        <f t="shared" si="6"/>
        <v>2.3254237288135693</v>
      </c>
      <c r="I49" s="25">
        <f t="shared" si="5"/>
        <v>72.26046279992171</v>
      </c>
      <c r="J49" s="25">
        <f t="shared" si="6"/>
        <v>31.417624521072796</v>
      </c>
      <c r="K49" s="25">
        <f t="shared" si="7"/>
        <v>76.50273224043718</v>
      </c>
      <c r="L49" s="25">
        <f t="shared" si="8"/>
        <v>-4.765104937747489</v>
      </c>
    </row>
    <row r="50" spans="1:12" s="20" customFormat="1" ht="12.75">
      <c r="A50" s="4" t="s">
        <v>28</v>
      </c>
      <c r="B50" s="25">
        <f t="shared" si="6"/>
        <v>5.795005552255761</v>
      </c>
      <c r="C50" s="25">
        <f t="shared" si="9"/>
        <v>15.92860062678838</v>
      </c>
      <c r="D50" s="25">
        <f t="shared" si="6"/>
        <v>11.313497943757177</v>
      </c>
      <c r="E50" s="25">
        <f t="shared" si="6"/>
        <v>77.48815165876776</v>
      </c>
      <c r="F50" s="25">
        <f t="shared" si="10"/>
        <v>34.05317673016914</v>
      </c>
      <c r="G50" s="25"/>
      <c r="H50" s="25">
        <f t="shared" si="6"/>
        <v>134.6979936088847</v>
      </c>
      <c r="I50" s="25">
        <f t="shared" si="5"/>
        <v>-35.55933627029159</v>
      </c>
      <c r="J50" s="25">
        <f t="shared" si="6"/>
        <v>44.22193913413979</v>
      </c>
      <c r="K50" s="25">
        <f t="shared" si="7"/>
        <v>59.939759036144565</v>
      </c>
      <c r="L50" s="25">
        <f t="shared" si="8"/>
        <v>43.85316103566017</v>
      </c>
    </row>
    <row r="51" spans="1:12" s="20" customFormat="1" ht="12.75">
      <c r="A51" s="4" t="s">
        <v>12</v>
      </c>
      <c r="B51" s="25">
        <f t="shared" si="6"/>
        <v>2.3614145430629785</v>
      </c>
      <c r="C51" s="25">
        <f t="shared" si="9"/>
        <v>49.979553447288794</v>
      </c>
      <c r="D51" s="25">
        <f t="shared" si="6"/>
        <v>19.40359414219499</v>
      </c>
      <c r="E51" s="25">
        <f t="shared" si="6"/>
        <v>14.446366782006926</v>
      </c>
      <c r="F51" s="25">
        <f t="shared" si="10"/>
        <v>65.47450614335094</v>
      </c>
      <c r="G51" s="25">
        <f t="shared" si="6"/>
        <v>35.41666666666667</v>
      </c>
      <c r="H51" s="25"/>
      <c r="I51" s="25">
        <f t="shared" si="5"/>
        <v>-6.334445688777568</v>
      </c>
      <c r="J51" s="25">
        <f t="shared" si="6"/>
        <v>22.2462754929849</v>
      </c>
      <c r="K51" s="25">
        <f t="shared" si="7"/>
        <v>94.15866129532075</v>
      </c>
      <c r="L51" s="25">
        <f t="shared" si="8"/>
        <v>29.62733768758852</v>
      </c>
    </row>
    <row r="52" spans="1:12" s="20" customFormat="1" ht="12.75">
      <c r="A52" s="4" t="s">
        <v>13</v>
      </c>
      <c r="B52" s="25">
        <f t="shared" si="6"/>
        <v>15.865331938841564</v>
      </c>
      <c r="C52" s="25">
        <f t="shared" si="9"/>
        <v>26.03911071455127</v>
      </c>
      <c r="D52" s="25">
        <f t="shared" si="6"/>
        <v>14.300588092668566</v>
      </c>
      <c r="E52" s="25">
        <f t="shared" si="6"/>
        <v>14.46740858505564</v>
      </c>
      <c r="F52" s="25">
        <f t="shared" si="10"/>
        <v>-88.6331764546787</v>
      </c>
      <c r="G52" s="25">
        <f t="shared" si="6"/>
        <v>-3.397773872290566</v>
      </c>
      <c r="H52" s="25">
        <f t="shared" si="6"/>
        <v>-89.41803393633433</v>
      </c>
      <c r="I52" s="25"/>
      <c r="J52" s="25">
        <f t="shared" si="6"/>
        <v>-7.244532803180914</v>
      </c>
      <c r="K52" s="25">
        <f t="shared" si="7"/>
        <v>22.99919807538091</v>
      </c>
      <c r="L52" s="25">
        <f t="shared" si="8"/>
        <v>-0.13855676795039296</v>
      </c>
    </row>
    <row r="53" spans="1:12" s="20" customFormat="1" ht="12.75">
      <c r="A53" s="4" t="s">
        <v>14</v>
      </c>
      <c r="B53" s="25">
        <f t="shared" si="6"/>
        <v>49.83177727310961</v>
      </c>
      <c r="C53" s="25">
        <f t="shared" si="9"/>
        <v>15.840718602135272</v>
      </c>
      <c r="D53" s="25">
        <f t="shared" si="6"/>
        <v>34.909778982892135</v>
      </c>
      <c r="E53" s="25">
        <f t="shared" si="6"/>
        <v>75.63042579578338</v>
      </c>
      <c r="F53" s="25">
        <f t="shared" si="10"/>
        <v>39.213121923817454</v>
      </c>
      <c r="G53" s="25">
        <f t="shared" si="6"/>
        <v>52.03016241299305</v>
      </c>
      <c r="H53" s="25">
        <f t="shared" si="6"/>
        <v>46.84286188211875</v>
      </c>
      <c r="I53" s="25">
        <f>+(I21/I37-1)*100</f>
        <v>-52.40656153890302</v>
      </c>
      <c r="J53" s="25"/>
      <c r="K53" s="25">
        <f t="shared" si="7"/>
        <v>-36.697497279651806</v>
      </c>
      <c r="L53" s="25">
        <f t="shared" si="8"/>
        <v>51.66596191148143</v>
      </c>
    </row>
    <row r="54" spans="1:12" s="20" customFormat="1" ht="12.75">
      <c r="A54" s="4" t="s">
        <v>15</v>
      </c>
      <c r="B54" s="25">
        <f t="shared" si="6"/>
        <v>19.332888757162614</v>
      </c>
      <c r="C54" s="25">
        <f t="shared" si="9"/>
        <v>24.82782369146006</v>
      </c>
      <c r="D54" s="25">
        <f t="shared" si="6"/>
        <v>-1.0513689532197223</v>
      </c>
      <c r="E54" s="25">
        <f t="shared" si="6"/>
        <v>25.222024866785087</v>
      </c>
      <c r="F54" s="25">
        <f t="shared" si="10"/>
        <v>22.20770243721062</v>
      </c>
      <c r="G54" s="25">
        <f t="shared" si="6"/>
        <v>8.193703686222676</v>
      </c>
      <c r="H54" s="25">
        <f t="shared" si="6"/>
        <v>95.39972491559911</v>
      </c>
      <c r="I54" s="25">
        <f>+(I22/I38-1)*100</f>
        <v>-15.555618442849251</v>
      </c>
      <c r="J54" s="25">
        <f t="shared" si="6"/>
        <v>197.20922729472497</v>
      </c>
      <c r="K54" s="25"/>
      <c r="L54" s="25">
        <f t="shared" si="6"/>
        <v>18.96930864044073</v>
      </c>
    </row>
    <row r="55" spans="1:12" s="20" customFormat="1" ht="12.75">
      <c r="A55" s="4" t="s">
        <v>16</v>
      </c>
      <c r="B55" s="25">
        <f t="shared" si="6"/>
        <v>-27.423987322967214</v>
      </c>
      <c r="C55" s="25">
        <f t="shared" si="9"/>
        <v>242.78406031233172</v>
      </c>
      <c r="D55" s="25">
        <f t="shared" si="6"/>
        <v>68.7338243248866</v>
      </c>
      <c r="E55" s="25">
        <f t="shared" si="6"/>
        <v>-11.325301204819272</v>
      </c>
      <c r="F55" s="25">
        <f t="shared" si="10"/>
        <v>10.058415809002842</v>
      </c>
      <c r="G55" s="25">
        <f t="shared" si="6"/>
        <v>-12.320167407794935</v>
      </c>
      <c r="H55" s="25">
        <f t="shared" si="6"/>
        <v>-14.958114804062994</v>
      </c>
      <c r="I55" s="25">
        <f>+(I23/I39-1)*100</f>
        <v>-9.536785923813051</v>
      </c>
      <c r="J55" s="25">
        <f t="shared" si="6"/>
        <v>-23.81805392912768</v>
      </c>
      <c r="K55" s="25">
        <f t="shared" si="6"/>
        <v>5144.065281899109</v>
      </c>
      <c r="L55" s="25">
        <f t="shared" si="6"/>
        <v>-1.7243794832754622</v>
      </c>
    </row>
    <row r="56" spans="1:12" s="24" customFormat="1" ht="15" customHeight="1">
      <c r="A56" s="22" t="s">
        <v>80</v>
      </c>
      <c r="B56" s="26">
        <f t="shared" si="6"/>
        <v>33.349877971395145</v>
      </c>
      <c r="C56" s="26">
        <f t="shared" si="9"/>
        <v>26.02877366979266</v>
      </c>
      <c r="D56" s="26">
        <f t="shared" si="6"/>
        <v>16.49054887621699</v>
      </c>
      <c r="E56" s="26">
        <f t="shared" si="6"/>
        <v>26.221177763196057</v>
      </c>
      <c r="F56" s="26">
        <f t="shared" si="10"/>
        <v>31.49922422469016</v>
      </c>
      <c r="G56" s="26">
        <f t="shared" si="6"/>
        <v>23.475390771251583</v>
      </c>
      <c r="H56" s="26">
        <f t="shared" si="6"/>
        <v>20.605304593573347</v>
      </c>
      <c r="I56" s="26">
        <f>+(I24/I40-1)*100</f>
        <v>3.2812159974721533</v>
      </c>
      <c r="J56" s="26">
        <f t="shared" si="6"/>
        <v>18.39034775111812</v>
      </c>
      <c r="K56" s="26">
        <f t="shared" si="6"/>
        <v>26.071491108784663</v>
      </c>
      <c r="L56" s="26">
        <f>+(L24/L40-1)*100</f>
        <v>23.776424305161846</v>
      </c>
    </row>
    <row r="57" spans="1:12" ht="9" customHeight="1" thickBot="1">
      <c r="A57" s="11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2.25" customHeight="1">
      <c r="A58" s="2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s="42" customFormat="1" ht="12">
      <c r="A59" s="42" t="s">
        <v>59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s="42" customFormat="1" ht="12">
      <c r="A60" s="42" t="s">
        <v>60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s="42" customFormat="1" ht="12">
      <c r="A61" s="42" t="s">
        <v>71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3" ht="12.75">
      <c r="A63" s="17" t="s">
        <v>32</v>
      </c>
    </row>
    <row r="64" spans="2:12" ht="13.5" thickBot="1">
      <c r="B64" s="14" t="s">
        <v>5</v>
      </c>
      <c r="C64" s="14" t="s">
        <v>6</v>
      </c>
      <c r="D64" s="14" t="s">
        <v>7</v>
      </c>
      <c r="E64" s="19" t="s">
        <v>8</v>
      </c>
      <c r="F64" s="14" t="s">
        <v>9</v>
      </c>
      <c r="G64" s="14" t="s">
        <v>28</v>
      </c>
      <c r="H64" s="14" t="s">
        <v>12</v>
      </c>
      <c r="I64" s="14" t="s">
        <v>13</v>
      </c>
      <c r="J64" s="14" t="s">
        <v>14</v>
      </c>
      <c r="K64" s="14" t="s">
        <v>15</v>
      </c>
      <c r="L64" s="14" t="s">
        <v>30</v>
      </c>
    </row>
    <row r="65" spans="1:12" ht="12.75">
      <c r="A65" s="4" t="s">
        <v>5</v>
      </c>
      <c r="B65" s="16">
        <f>+(B12-B28)/($L$24-$L$40)*100</f>
        <v>0</v>
      </c>
      <c r="C65" s="16">
        <f>+(C12-C28)/($L$24-$L$40)*100</f>
        <v>0.9096471482072791</v>
      </c>
      <c r="D65" s="16">
        <f>+(D12-D28)/($L$24-$L$40)*100</f>
        <v>6.048587320488052</v>
      </c>
      <c r="E65" s="16">
        <f>+(E12-E28)/($L$24-$L$40)*100</f>
        <v>5.655692176324253</v>
      </c>
      <c r="F65" s="16">
        <f aca="true" t="shared" si="11" ref="F65:F77">+(F12-F28)/($L$24-$L$40)*100</f>
        <v>0.5929084394151228</v>
      </c>
      <c r="G65" s="16">
        <f aca="true" t="shared" si="12" ref="G65:L65">+(G12-G28)/($L$24-$L$40)*100</f>
        <v>0.6437198175565096</v>
      </c>
      <c r="H65" s="16">
        <f t="shared" si="12"/>
        <v>1.7136079892444953</v>
      </c>
      <c r="I65" s="16">
        <f t="shared" si="12"/>
        <v>0.4621951455882971</v>
      </c>
      <c r="J65" s="16">
        <f t="shared" si="12"/>
        <v>1.2148758342744168</v>
      </c>
      <c r="K65" s="16">
        <f t="shared" si="12"/>
        <v>0.5952147757854455</v>
      </c>
      <c r="L65" s="16">
        <f t="shared" si="12"/>
        <v>17.836448646883863</v>
      </c>
    </row>
    <row r="66" spans="1:12" ht="12.75">
      <c r="A66" s="4" t="s">
        <v>6</v>
      </c>
      <c r="B66" s="16">
        <f aca="true" t="shared" si="13" ref="B66:L77">+(B13-B29)/($L$24-$L$40)*100</f>
        <v>1.023116221733419</v>
      </c>
      <c r="C66" s="16">
        <f aca="true" t="shared" si="14" ref="C66:C77">+(C13-C29)/($L$24-$L$40)*100</f>
        <v>0</v>
      </c>
      <c r="D66" s="16">
        <f t="shared" si="13"/>
        <v>1.5961345048131532</v>
      </c>
      <c r="E66" s="16">
        <f t="shared" si="13"/>
        <v>-0.12271581806261223</v>
      </c>
      <c r="F66" s="16">
        <f t="shared" si="11"/>
        <v>0.15573157562626805</v>
      </c>
      <c r="G66" s="16">
        <f t="shared" si="13"/>
        <v>0.00107645454440888</v>
      </c>
      <c r="H66" s="16">
        <f t="shared" si="13"/>
        <v>-0.004015175450645132</v>
      </c>
      <c r="I66" s="16">
        <f aca="true" t="shared" si="15" ref="I66:I77">+(I13-I29)/($L$24-$L$40)*100</f>
        <v>0.049083765263229204</v>
      </c>
      <c r="J66" s="16">
        <f t="shared" si="13"/>
        <v>-0.08824774355064001</v>
      </c>
      <c r="K66" s="16">
        <f aca="true" t="shared" si="16" ref="K66:K77">+(K13-K29)/($L$24-$L$40)*100</f>
        <v>0.0009795736354120798</v>
      </c>
      <c r="L66" s="16">
        <f t="shared" si="13"/>
        <v>2.6111433585519945</v>
      </c>
    </row>
    <row r="67" spans="1:12" ht="12.75">
      <c r="A67" s="4" t="s">
        <v>7</v>
      </c>
      <c r="B67" s="16">
        <f t="shared" si="13"/>
        <v>21.638587844434863</v>
      </c>
      <c r="C67" s="16">
        <f t="shared" si="14"/>
        <v>0.4013237832465182</v>
      </c>
      <c r="D67" s="16">
        <f t="shared" si="13"/>
        <v>0</v>
      </c>
      <c r="E67" s="16">
        <f t="shared" si="13"/>
        <v>6.896844266027688</v>
      </c>
      <c r="F67" s="16">
        <f t="shared" si="11"/>
        <v>3.5785023541273655</v>
      </c>
      <c r="G67" s="16">
        <f t="shared" si="13"/>
        <v>2.1862791796944334</v>
      </c>
      <c r="H67" s="16">
        <f t="shared" si="13"/>
        <v>7.95198501045727</v>
      </c>
      <c r="I67" s="16">
        <f t="shared" si="15"/>
        <v>0.004794711538069917</v>
      </c>
      <c r="J67" s="16">
        <f t="shared" si="13"/>
        <v>3.0736867770142258</v>
      </c>
      <c r="K67" s="16">
        <f t="shared" si="16"/>
        <v>1.3937718150097287</v>
      </c>
      <c r="L67" s="16">
        <f t="shared" si="13"/>
        <v>47.12577574155012</v>
      </c>
    </row>
    <row r="68" spans="1:12" ht="12.75">
      <c r="A68" s="4" t="s">
        <v>8</v>
      </c>
      <c r="B68" s="16">
        <f t="shared" si="13"/>
        <v>1.3269455168928257</v>
      </c>
      <c r="C68" s="16">
        <f t="shared" si="14"/>
        <v>0.3575443769254093</v>
      </c>
      <c r="D68" s="16">
        <f t="shared" si="13"/>
        <v>1.9140330608679836</v>
      </c>
      <c r="E68" s="16">
        <f t="shared" si="13"/>
        <v>0</v>
      </c>
      <c r="F68" s="16">
        <f t="shared" si="11"/>
        <v>0.019452211460895104</v>
      </c>
      <c r="G68" s="16">
        <f t="shared" si="13"/>
        <v>-0.008611636355271157</v>
      </c>
      <c r="H68" s="16">
        <f t="shared" si="13"/>
        <v>2.4640152166973692</v>
      </c>
      <c r="I68" s="16">
        <f t="shared" si="15"/>
        <v>-0.016245927336036952</v>
      </c>
      <c r="J68" s="16">
        <f t="shared" si="13"/>
        <v>0.9551488817994426</v>
      </c>
      <c r="K68" s="16">
        <f t="shared" si="16"/>
        <v>0.07794607356064702</v>
      </c>
      <c r="L68" s="16">
        <f t="shared" si="13"/>
        <v>7.090227774513261</v>
      </c>
    </row>
    <row r="69" spans="1:12" ht="12.75">
      <c r="A69" s="4" t="s">
        <v>9</v>
      </c>
      <c r="B69" s="16">
        <f t="shared" si="13"/>
        <v>0.10023944717535489</v>
      </c>
      <c r="C69" s="16">
        <f t="shared" si="14"/>
        <v>0.030162256334336793</v>
      </c>
      <c r="D69" s="16">
        <f t="shared" si="13"/>
        <v>-0.041831023595729</v>
      </c>
      <c r="E69" s="16">
        <f t="shared" si="13"/>
        <v>0.5985087266913368</v>
      </c>
      <c r="F69" s="16">
        <f t="shared" si="11"/>
        <v>0</v>
      </c>
      <c r="G69" s="16">
        <f t="shared" si="13"/>
        <v>2.0829395434311815</v>
      </c>
      <c r="H69" s="16">
        <f t="shared" si="13"/>
        <v>0.7833682656026739</v>
      </c>
      <c r="I69" s="16">
        <f t="shared" si="15"/>
        <v>-0.0075545902862978465</v>
      </c>
      <c r="J69" s="16">
        <f t="shared" si="13"/>
        <v>-0.38092496962997074</v>
      </c>
      <c r="K69" s="16">
        <f t="shared" si="16"/>
        <v>-0.007201480902095402</v>
      </c>
      <c r="L69" s="16">
        <f t="shared" si="13"/>
        <v>3.157706174820793</v>
      </c>
    </row>
    <row r="70" spans="1:12" ht="12.75">
      <c r="A70" s="4" t="s">
        <v>11</v>
      </c>
      <c r="B70" s="16">
        <f t="shared" si="13"/>
        <v>0.004413463632076404</v>
      </c>
      <c r="C70" s="16">
        <f t="shared" si="14"/>
        <v>0.0035415354511052132</v>
      </c>
      <c r="D70" s="16">
        <f t="shared" si="13"/>
        <v>-0.04928008904303849</v>
      </c>
      <c r="E70" s="16">
        <f t="shared" si="13"/>
        <v>0.007535181810862155</v>
      </c>
      <c r="F70" s="16">
        <f t="shared" si="11"/>
        <v>-0.0019845304995631417</v>
      </c>
      <c r="G70" s="16">
        <f t="shared" si="13"/>
        <v>0.00016146818166133203</v>
      </c>
      <c r="H70" s="16">
        <f t="shared" si="13"/>
        <v>0.0036922390873224556</v>
      </c>
      <c r="I70" s="16">
        <f t="shared" si="15"/>
        <v>0.00043733118775699523</v>
      </c>
      <c r="J70" s="16">
        <f t="shared" si="13"/>
        <v>0.0008826927264152813</v>
      </c>
      <c r="K70" s="16">
        <f t="shared" si="16"/>
        <v>0.001507036362172431</v>
      </c>
      <c r="L70" s="16">
        <f t="shared" si="13"/>
        <v>-0.02909367110322932</v>
      </c>
    </row>
    <row r="71" spans="1:12" ht="12.75">
      <c r="A71" s="4" t="s">
        <v>28</v>
      </c>
      <c r="B71" s="16">
        <f t="shared" si="13"/>
        <v>0.024155639976535248</v>
      </c>
      <c r="C71" s="16">
        <f t="shared" si="14"/>
        <v>0.012583753624139785</v>
      </c>
      <c r="D71" s="16">
        <f t="shared" si="13"/>
        <v>0.07314508629258329</v>
      </c>
      <c r="E71" s="16">
        <f t="shared" si="13"/>
        <v>0.7040012720434071</v>
      </c>
      <c r="F71" s="16">
        <f t="shared" si="11"/>
        <v>1.056128850366651</v>
      </c>
      <c r="G71" s="16">
        <f t="shared" si="13"/>
        <v>0</v>
      </c>
      <c r="H71" s="16">
        <f t="shared" si="13"/>
        <v>0.5535667494622661</v>
      </c>
      <c r="I71" s="16">
        <f t="shared" si="15"/>
        <v>-0.001786419374628312</v>
      </c>
      <c r="J71" s="16">
        <f t="shared" si="13"/>
        <v>2.2009727842256153</v>
      </c>
      <c r="K71" s="16">
        <f t="shared" si="16"/>
        <v>0.006426433630121009</v>
      </c>
      <c r="L71" s="16">
        <f t="shared" si="13"/>
        <v>4.629194150246691</v>
      </c>
    </row>
    <row r="72" spans="1:12" ht="12.75">
      <c r="A72" s="4" t="s">
        <v>12</v>
      </c>
      <c r="B72" s="16">
        <f t="shared" si="13"/>
        <v>0.1345029953238895</v>
      </c>
      <c r="C72" s="16">
        <f t="shared" si="14"/>
        <v>0.13156427441765323</v>
      </c>
      <c r="D72" s="16">
        <f t="shared" si="13"/>
        <v>1.0851092389459276</v>
      </c>
      <c r="E72" s="16">
        <f t="shared" si="13"/>
        <v>0.7190716356651321</v>
      </c>
      <c r="F72" s="16">
        <f t="shared" si="11"/>
        <v>5.108522287702277</v>
      </c>
      <c r="G72" s="16">
        <f t="shared" si="13"/>
        <v>0.6404904539232832</v>
      </c>
      <c r="H72" s="16">
        <f t="shared" si="13"/>
        <v>0</v>
      </c>
      <c r="I72" s="16">
        <f t="shared" si="15"/>
        <v>-0.007833122899663673</v>
      </c>
      <c r="J72" s="16">
        <f t="shared" si="13"/>
        <v>0.49668689133570093</v>
      </c>
      <c r="K72" s="16">
        <f t="shared" si="16"/>
        <v>0.1962484279911828</v>
      </c>
      <c r="L72" s="16">
        <f t="shared" si="13"/>
        <v>8.504363082405389</v>
      </c>
    </row>
    <row r="73" spans="1:12" ht="12.75">
      <c r="A73" s="4" t="s">
        <v>13</v>
      </c>
      <c r="B73" s="16">
        <f t="shared" si="13"/>
        <v>0.5143730395003387</v>
      </c>
      <c r="C73" s="16">
        <f t="shared" si="14"/>
        <v>0.03769743814519896</v>
      </c>
      <c r="D73" s="16">
        <f t="shared" si="13"/>
        <v>0.3237975269581907</v>
      </c>
      <c r="E73" s="16">
        <f t="shared" si="13"/>
        <v>0.09795736354120803</v>
      </c>
      <c r="F73" s="16">
        <f t="shared" si="11"/>
        <v>-0.6226696947949305</v>
      </c>
      <c r="G73" s="16">
        <f t="shared" si="13"/>
        <v>-0.001248687271514301</v>
      </c>
      <c r="H73" s="16">
        <f t="shared" si="13"/>
        <v>-0.3431952378484389</v>
      </c>
      <c r="I73" s="16">
        <f t="shared" si="15"/>
        <v>0</v>
      </c>
      <c r="J73" s="16">
        <f t="shared" si="13"/>
        <v>-0.049032504497824446</v>
      </c>
      <c r="K73" s="16">
        <f t="shared" si="16"/>
        <v>0.030872716333646643</v>
      </c>
      <c r="L73" s="16">
        <f t="shared" si="13"/>
        <v>-0.01144803993412325</v>
      </c>
    </row>
    <row r="74" spans="1:12" ht="12.75">
      <c r="A74" s="4" t="s">
        <v>14</v>
      </c>
      <c r="B74" s="16">
        <f t="shared" si="13"/>
        <v>0.12754909896700814</v>
      </c>
      <c r="C74" s="16">
        <f t="shared" si="14"/>
        <v>0.15604285075751123</v>
      </c>
      <c r="D74" s="16">
        <f t="shared" si="13"/>
        <v>0.963200761791621</v>
      </c>
      <c r="E74" s="16">
        <f t="shared" si="13"/>
        <v>3.9387471779920893</v>
      </c>
      <c r="F74" s="16">
        <f t="shared" si="11"/>
        <v>0.7778080183449841</v>
      </c>
      <c r="G74" s="16">
        <f t="shared" si="13"/>
        <v>0.9655797263347649</v>
      </c>
      <c r="H74" s="16">
        <f t="shared" si="13"/>
        <v>1.0487681335266825</v>
      </c>
      <c r="I74" s="16">
        <f t="shared" si="15"/>
        <v>-0.005013070342403039</v>
      </c>
      <c r="J74" s="16">
        <f t="shared" si="13"/>
        <v>0</v>
      </c>
      <c r="K74" s="16">
        <f t="shared" si="16"/>
        <v>-0.029042743608151567</v>
      </c>
      <c r="L74" s="16">
        <f t="shared" si="13"/>
        <v>7.943639953764105</v>
      </c>
    </row>
    <row r="75" spans="1:12" ht="12.75">
      <c r="A75" s="4" t="s">
        <v>15</v>
      </c>
      <c r="B75" s="16">
        <f t="shared" si="13"/>
        <v>0.3370379178544201</v>
      </c>
      <c r="C75" s="16">
        <f t="shared" si="14"/>
        <v>0.007761237265188021</v>
      </c>
      <c r="D75" s="16">
        <f t="shared" si="13"/>
        <v>-0.04217548904993996</v>
      </c>
      <c r="E75" s="16">
        <f t="shared" si="13"/>
        <v>0.15285654530606088</v>
      </c>
      <c r="F75" s="16">
        <f t="shared" si="11"/>
        <v>0.04169862614549406</v>
      </c>
      <c r="G75" s="16">
        <f t="shared" si="13"/>
        <v>0.03737450178187622</v>
      </c>
      <c r="H75" s="16">
        <f t="shared" si="13"/>
        <v>0.9034252409405961</v>
      </c>
      <c r="I75" s="16">
        <f t="shared" si="15"/>
        <v>-0.07278010361475606</v>
      </c>
      <c r="J75" s="16">
        <f t="shared" si="13"/>
        <v>0.26319313610797096</v>
      </c>
      <c r="K75" s="16">
        <f t="shared" si="16"/>
        <v>0</v>
      </c>
      <c r="L75" s="16">
        <f t="shared" si="13"/>
        <v>1.6283916127369114</v>
      </c>
    </row>
    <row r="76" spans="1:12" ht="12.75">
      <c r="A76" s="4" t="s">
        <v>16</v>
      </c>
      <c r="B76" s="16">
        <f t="shared" si="13"/>
        <v>-0.08942107900404558</v>
      </c>
      <c r="C76" s="16">
        <f t="shared" si="14"/>
        <v>0.19412781253869726</v>
      </c>
      <c r="D76" s="16">
        <f t="shared" si="13"/>
        <v>0.8890868664090695</v>
      </c>
      <c r="E76" s="16">
        <f t="shared" si="13"/>
        <v>-0.15178009076165191</v>
      </c>
      <c r="F76" s="16">
        <f t="shared" si="11"/>
        <v>0.8318594953854794</v>
      </c>
      <c r="G76" s="16">
        <f t="shared" si="13"/>
        <v>-0.5070100904165824</v>
      </c>
      <c r="H76" s="16">
        <f t="shared" si="13"/>
        <v>-1.0671647416906314</v>
      </c>
      <c r="I76" s="16">
        <f t="shared" si="15"/>
        <v>-0.005676489278122226</v>
      </c>
      <c r="J76" s="16">
        <f t="shared" si="13"/>
        <v>-1.3268055778020524</v>
      </c>
      <c r="K76" s="16">
        <f t="shared" si="16"/>
        <v>0.746435110184005</v>
      </c>
      <c r="L76" s="16">
        <f t="shared" si="13"/>
        <v>-0.4863487844358302</v>
      </c>
    </row>
    <row r="77" spans="1:12" ht="12.75">
      <c r="A77" s="22" t="s">
        <v>17</v>
      </c>
      <c r="B77" s="16">
        <f t="shared" si="13"/>
        <v>25.14150010648671</v>
      </c>
      <c r="C77" s="16">
        <f t="shared" si="14"/>
        <v>2.241996466913038</v>
      </c>
      <c r="D77" s="16">
        <f t="shared" si="13"/>
        <v>12.759807764877864</v>
      </c>
      <c r="E77" s="16">
        <f t="shared" si="13"/>
        <v>18.496718436577776</v>
      </c>
      <c r="F77" s="16">
        <f t="shared" si="11"/>
        <v>11.537957633280035</v>
      </c>
      <c r="G77" s="16">
        <f t="shared" si="13"/>
        <v>6.040750731404745</v>
      </c>
      <c r="H77" s="16">
        <f t="shared" si="13"/>
        <v>14.008053690028976</v>
      </c>
      <c r="I77" s="16">
        <f t="shared" si="15"/>
        <v>0.39962123044544595</v>
      </c>
      <c r="J77" s="16">
        <f t="shared" si="13"/>
        <v>6.360436202003298</v>
      </c>
      <c r="K77" s="16">
        <f t="shared" si="16"/>
        <v>3.013157737982114</v>
      </c>
      <c r="L77" s="16">
        <f t="shared" si="13"/>
        <v>100</v>
      </c>
    </row>
    <row r="78" spans="2:3" ht="12.75">
      <c r="B78" s="16"/>
      <c r="C78" s="16"/>
    </row>
    <row r="82" spans="2:12" ht="12.7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</sheetData>
  <conditionalFormatting sqref="B65:K76">
    <cfRule type="cellIs" priority="1" dxfId="0" operator="greaterThanOrEqual" stopIfTrue="1">
      <formula>5</formula>
    </cfRule>
    <cfRule type="cellIs" priority="2" dxfId="0" operator="lessThanOrEqual" stopIfTrue="1">
      <formula>-3</formula>
    </cfRule>
  </conditionalFormatting>
  <printOptions/>
  <pageMargins left="0.7874015748031497" right="0.7874015748031497" top="0.7874015748031497" bottom="0.7874015748031497" header="0" footer="0"/>
  <pageSetup fitToHeight="2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pane xSplit="1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45" sqref="F45"/>
    </sheetView>
  </sheetViews>
  <sheetFormatPr defaultColWidth="11.421875" defaultRowHeight="12.75"/>
  <cols>
    <col min="1" max="1" width="11.8515625" style="0" customWidth="1"/>
    <col min="2" max="12" width="8.7109375" style="0" customWidth="1"/>
  </cols>
  <sheetData>
    <row r="1" ht="15">
      <c r="A1" s="1" t="s">
        <v>20</v>
      </c>
    </row>
    <row r="2" ht="12.75">
      <c r="A2" s="6" t="str">
        <f>+Exp!A2</f>
        <v>ARGENTINA, BOLIVIA, BRASIL, CHILE, COLOMBIA, ECUADOR, MÉXICO, PARAGUAY, PERÚ Y URUGUAY</v>
      </c>
    </row>
    <row r="3" ht="12.75">
      <c r="A3" s="6" t="s">
        <v>56</v>
      </c>
    </row>
    <row r="4" ht="12.75">
      <c r="A4" s="3" t="str">
        <f>+Exp!A4</f>
        <v>Enero-setiembre 2004-2005</v>
      </c>
    </row>
    <row r="5" ht="12.75">
      <c r="A5" s="3" t="s">
        <v>4</v>
      </c>
    </row>
    <row r="6" spans="1:12" ht="7.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 customHeight="1" thickBot="1">
      <c r="A7" s="13"/>
      <c r="B7" s="14" t="s">
        <v>57</v>
      </c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5" customHeight="1" thickBot="1">
      <c r="A8" s="56" t="s">
        <v>1</v>
      </c>
      <c r="B8" s="14" t="s">
        <v>84</v>
      </c>
      <c r="C8" s="14" t="s">
        <v>85</v>
      </c>
      <c r="D8" s="14" t="s">
        <v>86</v>
      </c>
      <c r="E8" s="19" t="s">
        <v>87</v>
      </c>
      <c r="F8" s="14" t="s">
        <v>98</v>
      </c>
      <c r="G8" s="14" t="s">
        <v>88</v>
      </c>
      <c r="H8" s="14" t="s">
        <v>89</v>
      </c>
      <c r="I8" s="14" t="s">
        <v>118</v>
      </c>
      <c r="J8" s="14" t="s">
        <v>91</v>
      </c>
      <c r="K8" s="14" t="s">
        <v>92</v>
      </c>
      <c r="L8" s="14" t="s">
        <v>30</v>
      </c>
    </row>
    <row r="9" spans="1:12" s="59" customFormat="1" ht="24.75" customHeight="1">
      <c r="A9" s="57"/>
      <c r="B9" s="57" t="s">
        <v>53</v>
      </c>
      <c r="C9" s="57"/>
      <c r="D9" s="58"/>
      <c r="E9" s="58"/>
      <c r="F9" s="58"/>
      <c r="G9" s="58"/>
      <c r="H9" s="58"/>
      <c r="I9" s="58"/>
      <c r="J9" s="58"/>
      <c r="K9" s="58"/>
      <c r="L9" s="58"/>
    </row>
    <row r="10" spans="1:12" ht="12.75">
      <c r="A10" s="4" t="s">
        <v>5</v>
      </c>
      <c r="B10" s="40">
        <f>+Exp!B64</f>
        <v>0</v>
      </c>
      <c r="C10" s="40">
        <f>+Exp!C64</f>
        <v>0.9109999786057918</v>
      </c>
      <c r="D10" s="40">
        <f>+Exp!D64</f>
        <v>17.527850908597504</v>
      </c>
      <c r="E10" s="40">
        <f>+Exp!E64</f>
        <v>1.3797636839745946</v>
      </c>
      <c r="F10" s="40">
        <f>+Exp!F64</f>
        <v>0.09112211941595341</v>
      </c>
      <c r="G10" s="40">
        <f>+Exp!G64</f>
        <v>0.03934153070395991</v>
      </c>
      <c r="H10" s="40">
        <f>+Exp!H64</f>
        <v>0.9145500834002687</v>
      </c>
      <c r="I10" s="40">
        <f>+Exp!I64</f>
        <v>-0.039280335889653135</v>
      </c>
      <c r="J10" s="40">
        <f>+Exp!J64</f>
        <v>0.11255424593780532</v>
      </c>
      <c r="K10" s="40">
        <f>+Exp!K64</f>
        <v>0.28940379348322504</v>
      </c>
      <c r="L10" s="40">
        <f>+Exp!L64</f>
        <v>21.22630600822942</v>
      </c>
    </row>
    <row r="11" spans="1:12" ht="12.75">
      <c r="A11" s="4" t="s">
        <v>6</v>
      </c>
      <c r="B11" s="40">
        <f>+Exp!B65</f>
        <v>0.705890098171361</v>
      </c>
      <c r="C11" s="40">
        <f>+Exp!C65</f>
        <v>0</v>
      </c>
      <c r="D11" s="40">
        <f>+Exp!D65</f>
        <v>0.45880655128825254</v>
      </c>
      <c r="E11" s="40">
        <f>+Exp!E65</f>
        <v>0.45898452487953223</v>
      </c>
      <c r="F11" s="40">
        <f>+Exp!F65</f>
        <v>-0.013831812640127762</v>
      </c>
      <c r="G11" s="40">
        <f>+Exp!G65</f>
        <v>0.0028101093359971354</v>
      </c>
      <c r="H11" s="40">
        <f>+Exp!H65</f>
        <v>0.031426389407567985</v>
      </c>
      <c r="I11" s="40">
        <f>+Exp!I65</f>
        <v>0.003732986710063061</v>
      </c>
      <c r="J11" s="40">
        <f>+Exp!J65</f>
        <v>0.13060451490602693</v>
      </c>
      <c r="K11" s="40">
        <f>+Exp!K65</f>
        <v>0.008580200505911259</v>
      </c>
      <c r="L11" s="40">
        <f>+Exp!L65</f>
        <v>1.787003562564582</v>
      </c>
    </row>
    <row r="12" spans="1:12" ht="12.75">
      <c r="A12" s="4" t="s">
        <v>7</v>
      </c>
      <c r="B12" s="40">
        <f>+Exp!B66</f>
        <v>4.739633443435095</v>
      </c>
      <c r="C12" s="40">
        <f>+Exp!C66</f>
        <v>1.4678325105647447</v>
      </c>
      <c r="D12" s="40">
        <f>+Exp!D66</f>
        <v>0</v>
      </c>
      <c r="E12" s="40">
        <f>+Exp!E66</f>
        <v>2.3445678893336113</v>
      </c>
      <c r="F12" s="40">
        <f>+Exp!F66</f>
        <v>-0.07783217369583417</v>
      </c>
      <c r="G12" s="40">
        <f>+Exp!G66</f>
        <v>0.05901229605593985</v>
      </c>
      <c r="H12" s="40">
        <f>+Exp!H66</f>
        <v>0.18530797664677137</v>
      </c>
      <c r="I12" s="40">
        <f>+Exp!I66</f>
        <v>0.03859824741755742</v>
      </c>
      <c r="J12" s="40">
        <f>+Exp!J66</f>
        <v>0.6667546421520405</v>
      </c>
      <c r="K12" s="40">
        <f>+Exp!K66</f>
        <v>-0.03142638940756816</v>
      </c>
      <c r="L12" s="40">
        <f>+Exp!L66</f>
        <v>9.392448442502365</v>
      </c>
    </row>
    <row r="13" spans="1:12" ht="12.75">
      <c r="A13" s="4" t="s">
        <v>8</v>
      </c>
      <c r="B13" s="40">
        <f>+Exp!B67</f>
        <v>4.353337080046683</v>
      </c>
      <c r="C13" s="40">
        <f>+Exp!C67</f>
        <v>-0.08600807974375232</v>
      </c>
      <c r="D13" s="40">
        <f>+Exp!D67</f>
        <v>7.281508476280179</v>
      </c>
      <c r="E13" s="40">
        <f>+Exp!E67</f>
        <v>0</v>
      </c>
      <c r="F13" s="40">
        <f>+Exp!F67</f>
        <v>0.45855296552304703</v>
      </c>
      <c r="G13" s="40">
        <f>+Exp!G67</f>
        <v>1.0491074854389313</v>
      </c>
      <c r="H13" s="40">
        <f>+Exp!H67</f>
        <v>1.2485690461080083</v>
      </c>
      <c r="I13" s="40">
        <f>+Exp!I67</f>
        <v>0.22276484195532673</v>
      </c>
      <c r="J13" s="40">
        <f>+Exp!J67</f>
        <v>3.7053820693524644</v>
      </c>
      <c r="K13" s="40">
        <f>+Exp!K67</f>
        <v>0.10341202356469463</v>
      </c>
      <c r="L13" s="40">
        <f>+Exp!L67</f>
        <v>18.336625908525587</v>
      </c>
    </row>
    <row r="14" spans="1:12" ht="12.75">
      <c r="A14" s="20" t="s">
        <v>9</v>
      </c>
      <c r="B14" s="40">
        <f>+Exp!B68</f>
        <v>0.44156184699635026</v>
      </c>
      <c r="C14" s="40">
        <f>+Exp!C68</f>
        <v>0.43506112739907676</v>
      </c>
      <c r="D14" s="40">
        <f>+Exp!D68</f>
        <v>2.874882356191871</v>
      </c>
      <c r="E14" s="40">
        <f>+Exp!E68</f>
        <v>0.2369858873357584</v>
      </c>
      <c r="F14" s="40">
        <f>+Exp!F68</f>
        <v>0</v>
      </c>
      <c r="G14" s="40">
        <f>+Exp!G68</f>
        <v>1.1231070312868563</v>
      </c>
      <c r="H14" s="40">
        <f>+Exp!H68</f>
        <v>4.353318345984445</v>
      </c>
      <c r="I14" s="40">
        <f>+Exp!I68</f>
        <v>-0.005828747518787501</v>
      </c>
      <c r="J14" s="40">
        <f>+Exp!J68</f>
        <v>0.6273850103547209</v>
      </c>
      <c r="K14" s="40">
        <f>+Exp!K68</f>
        <v>0.004814653995675105</v>
      </c>
      <c r="L14" s="40">
        <f>+Exp!L68</f>
        <v>10.091287512025962</v>
      </c>
    </row>
    <row r="15" spans="1:12" ht="12.75">
      <c r="A15" s="4" t="s">
        <v>11</v>
      </c>
      <c r="B15" s="40">
        <f>+Exp!B69</f>
        <v>0.08883692314198943</v>
      </c>
      <c r="C15" s="40">
        <f>+Exp!C69</f>
        <v>-0.00012177140455987594</v>
      </c>
      <c r="D15" s="40">
        <f>+Exp!D69</f>
        <v>0.7375787644502886</v>
      </c>
      <c r="E15" s="40">
        <f>+Exp!E69</f>
        <v>0.005620218671994287</v>
      </c>
      <c r="F15" s="40">
        <f>+Exp!F69</f>
        <v>0.14168293895572043</v>
      </c>
      <c r="G15" s="40">
        <f>+Exp!G69</f>
        <v>-0.07087095745384779</v>
      </c>
      <c r="H15" s="40">
        <f>+Exp!H69</f>
        <v>0.35136670434196227</v>
      </c>
      <c r="I15" s="40">
        <f>+Exp!I69</f>
        <v>-7.82147098519203E-05</v>
      </c>
      <c r="J15" s="40">
        <f>+Exp!J69</f>
        <v>0.000946070143119036</v>
      </c>
      <c r="K15" s="40">
        <f>+Exp!K69</f>
        <v>0.15997015746719703</v>
      </c>
      <c r="L15" s="40">
        <f>+Exp!L69</f>
        <v>1.4149308336040114</v>
      </c>
    </row>
    <row r="16" spans="1:12" ht="12.75">
      <c r="A16" s="4" t="s">
        <v>28</v>
      </c>
      <c r="B16" s="40">
        <f>+Exp!B70</f>
        <v>0.1622931811849546</v>
      </c>
      <c r="C16" s="40">
        <f>+Exp!C70</f>
        <v>-0.053335875197225664</v>
      </c>
      <c r="D16" s="40">
        <f>+Exp!D70</f>
        <v>1.4203978649731133</v>
      </c>
      <c r="E16" s="40">
        <f>+Exp!E70</f>
        <v>0.2173151219837785</v>
      </c>
      <c r="F16" s="40">
        <f>+Exp!F70</f>
        <v>2.47734977942849</v>
      </c>
      <c r="G16" s="40">
        <f>+Exp!G70</f>
        <v>0</v>
      </c>
      <c r="H16" s="40">
        <f>+Exp!H70</f>
        <v>0.759881665546986</v>
      </c>
      <c r="I16" s="40">
        <f>+Exp!I70</f>
        <v>0.004660669371093573</v>
      </c>
      <c r="J16" s="40">
        <f>+Exp!J70</f>
        <v>0.5645322315395849</v>
      </c>
      <c r="K16" s="40">
        <f>+Exp!K70</f>
        <v>0.0693066632568094</v>
      </c>
      <c r="L16" s="40">
        <f>+Exp!L70</f>
        <v>5.622401302087584</v>
      </c>
    </row>
    <row r="17" spans="1:12" ht="12.75">
      <c r="A17" s="4" t="s">
        <v>12</v>
      </c>
      <c r="B17" s="40">
        <f>+Exp!B71</f>
        <v>0.9876035591050736</v>
      </c>
      <c r="C17" s="40">
        <f>+Exp!C71</f>
        <v>-0.052118161151626916</v>
      </c>
      <c r="D17" s="40">
        <f>+Exp!D71</f>
        <v>1.2658980536799882</v>
      </c>
      <c r="E17" s="40">
        <f>+Exp!E71</f>
        <v>2.071050580629889</v>
      </c>
      <c r="F17" s="40">
        <f>+Exp!F71</f>
        <v>0.948697948859948</v>
      </c>
      <c r="G17" s="40">
        <f>+Exp!G71</f>
        <v>0.1732900757198234</v>
      </c>
      <c r="H17" s="40">
        <f>+Exp!H71</f>
        <v>0</v>
      </c>
      <c r="I17" s="40">
        <f>+Exp!I71</f>
        <v>-0.010717110682345803</v>
      </c>
      <c r="J17" s="40">
        <f>+Exp!J71</f>
        <v>0.6786882397989084</v>
      </c>
      <c r="K17" s="40">
        <f>+Exp!K71</f>
        <v>0.10295303903981512</v>
      </c>
      <c r="L17" s="40">
        <f>+Exp!L71</f>
        <v>6.16534622499948</v>
      </c>
    </row>
    <row r="18" spans="1:12" ht="12.75">
      <c r="A18" s="4" t="s">
        <v>13</v>
      </c>
      <c r="B18" s="40">
        <f>+Exp!B72</f>
        <v>-0.12330759766355426</v>
      </c>
      <c r="C18" s="40">
        <f>+Exp!C72</f>
        <v>0.03601623465636331</v>
      </c>
      <c r="D18" s="40">
        <f>+Exp!D72</f>
        <v>0.5767749412134118</v>
      </c>
      <c r="E18" s="40">
        <f>+Exp!E72</f>
        <v>0.03184790580796757</v>
      </c>
      <c r="F18" s="40">
        <f>+Exp!F72</f>
        <v>-0.0047799330340820055</v>
      </c>
      <c r="G18" s="40">
        <f>+Exp!G72</f>
        <v>-0.0058731285122340165</v>
      </c>
      <c r="H18" s="40">
        <f>+Exp!H72</f>
        <v>0.01990494112997971</v>
      </c>
      <c r="I18" s="40">
        <f>+Exp!I72</f>
        <v>0</v>
      </c>
      <c r="J18" s="40">
        <f>+Exp!J72</f>
        <v>-0.0017610018505582058</v>
      </c>
      <c r="K18" s="40">
        <f>+Exp!K72</f>
        <v>-0.041664554421717556</v>
      </c>
      <c r="L18" s="40">
        <f>+Exp!L72</f>
        <v>0.4871578073255724</v>
      </c>
    </row>
    <row r="19" spans="1:12" ht="12.75">
      <c r="A19" s="4" t="s">
        <v>14</v>
      </c>
      <c r="B19" s="40">
        <f>+Exp!B73</f>
        <v>0.6915772746200156</v>
      </c>
      <c r="C19" s="40">
        <f>+Exp!C73</f>
        <v>-0.06608440455153261</v>
      </c>
      <c r="D19" s="40">
        <f>+Exp!D73</f>
        <v>2.610282461114381</v>
      </c>
      <c r="E19" s="40">
        <f>+Exp!E73</f>
        <v>1.2804731541026955</v>
      </c>
      <c r="F19" s="40">
        <f>+Exp!F73</f>
        <v>1.228181183660813</v>
      </c>
      <c r="G19" s="40">
        <f>+Exp!G73</f>
        <v>2.017658503245944</v>
      </c>
      <c r="H19" s="40">
        <f>+Exp!H73</f>
        <v>0.6639820009405235</v>
      </c>
      <c r="I19" s="40">
        <f>+Exp!I73</f>
        <v>0.054870728815453934</v>
      </c>
      <c r="J19" s="40">
        <f>+Exp!J73</f>
        <v>0</v>
      </c>
      <c r="K19" s="40">
        <f>+Exp!K73</f>
        <v>0.16314558101687382</v>
      </c>
      <c r="L19" s="40">
        <f>+Exp!L73</f>
        <v>8.644086482965164</v>
      </c>
    </row>
    <row r="20" spans="1:12" ht="12.75">
      <c r="A20" s="4" t="s">
        <v>15</v>
      </c>
      <c r="B20" s="40">
        <f>+Exp!B74</f>
        <v>1.1439674095910741</v>
      </c>
      <c r="C20" s="40">
        <f>+Exp!C74</f>
        <v>0.0002903779647197034</v>
      </c>
      <c r="D20" s="40">
        <f>+Exp!D74</f>
        <v>1.5118200887042195</v>
      </c>
      <c r="E20" s="40">
        <f>+Exp!E74</f>
        <v>0.014987249791984745</v>
      </c>
      <c r="F20" s="40">
        <f>+Exp!F74</f>
        <v>-0.014820536027803321</v>
      </c>
      <c r="G20" s="40">
        <f>+Exp!G74</f>
        <v>0.0106971495390291</v>
      </c>
      <c r="H20" s="40">
        <f>+Exp!H74</f>
        <v>0.1970729677334792</v>
      </c>
      <c r="I20" s="40">
        <f>+Exp!I74</f>
        <v>0.050130102466720255</v>
      </c>
      <c r="J20" s="40">
        <f>+Exp!J74</f>
        <v>-0.01857482271094107</v>
      </c>
      <c r="K20" s="40">
        <f>+Exp!K74</f>
        <v>0</v>
      </c>
      <c r="L20" s="40">
        <f>+Exp!L74</f>
        <v>2.8955699870524834</v>
      </c>
    </row>
    <row r="21" spans="1:12" ht="12.75">
      <c r="A21" s="4" t="s">
        <v>16</v>
      </c>
      <c r="B21" s="40">
        <f>+Exp!B75</f>
        <v>0.3327825145999008</v>
      </c>
      <c r="C21" s="40">
        <f>+Exp!C75</f>
        <v>-0.6602070873991674</v>
      </c>
      <c r="D21" s="40">
        <f>+Exp!D75</f>
        <v>5.7628410878272485</v>
      </c>
      <c r="E21" s="40">
        <f>+Exp!E75</f>
        <v>0.6931603028792941</v>
      </c>
      <c r="F21" s="40">
        <f>+Exp!F75</f>
        <v>4.017681373090344</v>
      </c>
      <c r="G21" s="40">
        <f>+Exp!G75</f>
        <v>-0.07212613962392654</v>
      </c>
      <c r="H21" s="40">
        <f>+Exp!H75</f>
        <v>3.283940605201854</v>
      </c>
      <c r="I21" s="40">
        <f>+Exp!I75</f>
        <v>-0.05230298204265543</v>
      </c>
      <c r="J21" s="40">
        <f>+Exp!J75</f>
        <v>0.6515238495509361</v>
      </c>
      <c r="K21" s="40">
        <f>+Exp!K75</f>
        <v>-0.020457595966059134</v>
      </c>
      <c r="L21" s="40">
        <f>+Exp!L75</f>
        <v>13.936835928117763</v>
      </c>
    </row>
    <row r="22" spans="1:12" ht="6" customHeight="1">
      <c r="A22" s="4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12.75" customHeight="1">
      <c r="A23" s="22" t="s">
        <v>80</v>
      </c>
      <c r="B23" s="40">
        <f>+Exp!B76</f>
        <v>13.524175733228963</v>
      </c>
      <c r="C23" s="40">
        <f>+Exp!C76</f>
        <v>1.9323248497428311</v>
      </c>
      <c r="D23" s="40">
        <f>+Exp!D76</f>
        <v>42.028641554320465</v>
      </c>
      <c r="E23" s="40">
        <f>+Exp!E76</f>
        <v>8.734756519391102</v>
      </c>
      <c r="F23" s="40">
        <f>+Exp!F76</f>
        <v>9.252003853536465</v>
      </c>
      <c r="G23" s="40">
        <f>+Exp!G76</f>
        <v>4.326153955736472</v>
      </c>
      <c r="H23" s="40">
        <f>+Exp!H76</f>
        <v>12.009320726441853</v>
      </c>
      <c r="I23" s="40">
        <f>+Exp!I76</f>
        <v>0.26655018589291984</v>
      </c>
      <c r="J23" s="40">
        <f>+Exp!J76</f>
        <v>7.118035049174103</v>
      </c>
      <c r="K23" s="40">
        <f>+Exp!K76</f>
        <v>0.8080375725348569</v>
      </c>
      <c r="L23" s="40">
        <f>+Exp!L76</f>
        <v>100</v>
      </c>
    </row>
    <row r="24" spans="1:12" s="59" customFormat="1" ht="24.75" customHeight="1">
      <c r="A24" s="57"/>
      <c r="B24" s="57" t="s">
        <v>54</v>
      </c>
      <c r="C24" s="57"/>
      <c r="D24" s="58"/>
      <c r="E24" s="58"/>
      <c r="F24" s="58"/>
      <c r="G24" s="58"/>
      <c r="H24" s="58"/>
      <c r="I24" s="58"/>
      <c r="J24" s="58"/>
      <c r="K24" s="58"/>
      <c r="L24" s="58"/>
    </row>
    <row r="25" spans="1:12" ht="12.75">
      <c r="A25" s="4" t="s">
        <v>5</v>
      </c>
      <c r="B25" s="40">
        <f>+Imp!B65</f>
        <v>0</v>
      </c>
      <c r="C25" s="40">
        <f>+Imp!C65</f>
        <v>0.9096471482072791</v>
      </c>
      <c r="D25" s="40">
        <f>+Imp!D65</f>
        <v>6.048587320488052</v>
      </c>
      <c r="E25" s="40">
        <f>+Imp!E65</f>
        <v>5.655692176324253</v>
      </c>
      <c r="F25" s="40">
        <f>+Imp!F65</f>
        <v>0.5929084394151228</v>
      </c>
      <c r="G25" s="40">
        <f>+Imp!G65</f>
        <v>0.6437198175565096</v>
      </c>
      <c r="H25" s="40">
        <f>+Imp!H65</f>
        <v>1.7136079892444953</v>
      </c>
      <c r="I25" s="40">
        <f>+Imp!I65</f>
        <v>0.4621951455882971</v>
      </c>
      <c r="J25" s="40">
        <f>+Imp!J65</f>
        <v>1.2148758342744168</v>
      </c>
      <c r="K25" s="40">
        <f>+Imp!K65</f>
        <v>0.5952147757854455</v>
      </c>
      <c r="L25" s="40">
        <f>+Imp!L65</f>
        <v>17.836448646883863</v>
      </c>
    </row>
    <row r="26" spans="1:12" ht="12.75">
      <c r="A26" s="4" t="s">
        <v>6</v>
      </c>
      <c r="B26" s="40">
        <f>+Imp!B66</f>
        <v>1.023116221733419</v>
      </c>
      <c r="C26" s="40">
        <f>+Imp!C66</f>
        <v>0</v>
      </c>
      <c r="D26" s="40">
        <f>+Imp!D66</f>
        <v>1.5961345048131532</v>
      </c>
      <c r="E26" s="40">
        <f>+Imp!E66</f>
        <v>-0.12271581806261223</v>
      </c>
      <c r="F26" s="40">
        <f>+Imp!F66</f>
        <v>0.15573157562626805</v>
      </c>
      <c r="G26" s="40">
        <f>+Imp!G66</f>
        <v>0.00107645454440888</v>
      </c>
      <c r="H26" s="40">
        <f>+Imp!H66</f>
        <v>-0.004015175450645132</v>
      </c>
      <c r="I26" s="40">
        <f>+Imp!I66</f>
        <v>0.049083765263229204</v>
      </c>
      <c r="J26" s="40">
        <f>+Imp!J66</f>
        <v>-0.08824774355064001</v>
      </c>
      <c r="K26" s="40">
        <f>+Imp!K66</f>
        <v>0.0009795736354120798</v>
      </c>
      <c r="L26" s="40">
        <f>+Imp!L66</f>
        <v>2.6111433585519945</v>
      </c>
    </row>
    <row r="27" spans="1:12" ht="12.75">
      <c r="A27" s="4" t="s">
        <v>7</v>
      </c>
      <c r="B27" s="40">
        <f>+Imp!B67</f>
        <v>21.638587844434863</v>
      </c>
      <c r="C27" s="40">
        <f>+Imp!C67</f>
        <v>0.4013237832465182</v>
      </c>
      <c r="D27" s="40">
        <f>+Imp!D67</f>
        <v>0</v>
      </c>
      <c r="E27" s="40">
        <f>+Imp!E67</f>
        <v>6.896844266027688</v>
      </c>
      <c r="F27" s="40">
        <f>+Imp!F67</f>
        <v>3.5785023541273655</v>
      </c>
      <c r="G27" s="40">
        <f>+Imp!G67</f>
        <v>2.1862791796944334</v>
      </c>
      <c r="H27" s="40">
        <f>+Imp!H67</f>
        <v>7.95198501045727</v>
      </c>
      <c r="I27" s="40">
        <f>+Imp!I67</f>
        <v>0.004794711538069917</v>
      </c>
      <c r="J27" s="40">
        <f>+Imp!J67</f>
        <v>3.0736867770142258</v>
      </c>
      <c r="K27" s="40">
        <f>+Imp!K67</f>
        <v>1.3937718150097287</v>
      </c>
      <c r="L27" s="40">
        <f>+Imp!L67</f>
        <v>47.12577574155012</v>
      </c>
    </row>
    <row r="28" spans="1:12" ht="12.75">
      <c r="A28" s="4" t="s">
        <v>8</v>
      </c>
      <c r="B28" s="40">
        <f>+Imp!B68</f>
        <v>1.3269455168928257</v>
      </c>
      <c r="C28" s="40">
        <f>+Imp!C68</f>
        <v>0.3575443769254093</v>
      </c>
      <c r="D28" s="40">
        <f>+Imp!D68</f>
        <v>1.9140330608679836</v>
      </c>
      <c r="E28" s="40">
        <f>+Imp!E68</f>
        <v>0</v>
      </c>
      <c r="F28" s="40">
        <f>+Imp!F68</f>
        <v>0.019452211460895104</v>
      </c>
      <c r="G28" s="40">
        <f>+Imp!G68</f>
        <v>-0.008611636355271157</v>
      </c>
      <c r="H28" s="40">
        <f>+Imp!H68</f>
        <v>2.4640152166973692</v>
      </c>
      <c r="I28" s="40">
        <f>+Imp!I68</f>
        <v>-0.016245927336036952</v>
      </c>
      <c r="J28" s="40">
        <f>+Imp!J68</f>
        <v>0.9551488817994426</v>
      </c>
      <c r="K28" s="40">
        <f>+Imp!K68</f>
        <v>0.07794607356064702</v>
      </c>
      <c r="L28" s="40">
        <f>+Imp!L68</f>
        <v>7.090227774513261</v>
      </c>
    </row>
    <row r="29" spans="1:12" ht="12.75">
      <c r="A29" s="20" t="s">
        <v>9</v>
      </c>
      <c r="B29" s="40">
        <f>+Imp!B69</f>
        <v>0.10023944717535489</v>
      </c>
      <c r="C29" s="40">
        <f>+Imp!C69</f>
        <v>0.030162256334336793</v>
      </c>
      <c r="D29" s="40">
        <f>+Imp!D69</f>
        <v>-0.041831023595729</v>
      </c>
      <c r="E29" s="40">
        <f>+Imp!E69</f>
        <v>0.5985087266913368</v>
      </c>
      <c r="F29" s="40">
        <f>+Imp!F69</f>
        <v>0</v>
      </c>
      <c r="G29" s="40">
        <f>+Imp!G69</f>
        <v>2.0829395434311815</v>
      </c>
      <c r="H29" s="40">
        <f>+Imp!H69</f>
        <v>0.7833682656026739</v>
      </c>
      <c r="I29" s="40">
        <f>+Imp!I69</f>
        <v>-0.0075545902862978465</v>
      </c>
      <c r="J29" s="40">
        <f>+Imp!J69</f>
        <v>-0.38092496962997074</v>
      </c>
      <c r="K29" s="40">
        <f>+Imp!K69</f>
        <v>-0.007201480902095402</v>
      </c>
      <c r="L29" s="40">
        <f>+Imp!L69</f>
        <v>3.157706174820793</v>
      </c>
    </row>
    <row r="30" spans="1:12" ht="12.75">
      <c r="A30" s="4" t="s">
        <v>11</v>
      </c>
      <c r="B30" s="40">
        <f>+Imp!B70</f>
        <v>0.004413463632076404</v>
      </c>
      <c r="C30" s="40">
        <f>+Imp!C70</f>
        <v>0.0035415354511052132</v>
      </c>
      <c r="D30" s="40">
        <f>+Imp!D70</f>
        <v>-0.04928008904303849</v>
      </c>
      <c r="E30" s="40">
        <f>+Imp!E70</f>
        <v>0.007535181810862155</v>
      </c>
      <c r="F30" s="40">
        <f>+Imp!F70</f>
        <v>-0.0019845304995631417</v>
      </c>
      <c r="G30" s="40">
        <f>+Imp!G70</f>
        <v>0.00016146818166133203</v>
      </c>
      <c r="H30" s="40">
        <f>+Imp!H70</f>
        <v>0.0036922390873224556</v>
      </c>
      <c r="I30" s="40">
        <f>+Imp!I70</f>
        <v>0.00043733118775699523</v>
      </c>
      <c r="J30" s="40">
        <f>+Imp!J70</f>
        <v>0.0008826927264152813</v>
      </c>
      <c r="K30" s="40">
        <f>+Imp!K70</f>
        <v>0.001507036362172431</v>
      </c>
      <c r="L30" s="40">
        <f>+Imp!L70</f>
        <v>-0.02909367110322932</v>
      </c>
    </row>
    <row r="31" spans="1:12" ht="12.75">
      <c r="A31" s="4" t="s">
        <v>28</v>
      </c>
      <c r="B31" s="40">
        <f>+Imp!B71</f>
        <v>0.024155639976535248</v>
      </c>
      <c r="C31" s="40">
        <f>+Imp!C71</f>
        <v>0.012583753624139785</v>
      </c>
      <c r="D31" s="40">
        <f>+Imp!D71</f>
        <v>0.07314508629258329</v>
      </c>
      <c r="E31" s="40">
        <f>+Imp!E71</f>
        <v>0.7040012720434071</v>
      </c>
      <c r="F31" s="40">
        <f>+Imp!F71</f>
        <v>1.056128850366651</v>
      </c>
      <c r="G31" s="40">
        <f>+Imp!G71</f>
        <v>0</v>
      </c>
      <c r="H31" s="40">
        <f>+Imp!H71</f>
        <v>0.5535667494622661</v>
      </c>
      <c r="I31" s="40">
        <f>+Imp!I71</f>
        <v>-0.001786419374628312</v>
      </c>
      <c r="J31" s="40">
        <f>+Imp!J71</f>
        <v>2.2009727842256153</v>
      </c>
      <c r="K31" s="40">
        <f>+Imp!K71</f>
        <v>0.006426433630121009</v>
      </c>
      <c r="L31" s="40">
        <f>+Imp!L71</f>
        <v>4.629194150246691</v>
      </c>
    </row>
    <row r="32" spans="1:12" ht="12.75">
      <c r="A32" s="4" t="s">
        <v>12</v>
      </c>
      <c r="B32" s="40">
        <f>+Imp!B72</f>
        <v>0.1345029953238895</v>
      </c>
      <c r="C32" s="40">
        <f>+Imp!C72</f>
        <v>0.13156427441765323</v>
      </c>
      <c r="D32" s="40">
        <f>+Imp!D72</f>
        <v>1.0851092389459276</v>
      </c>
      <c r="E32" s="40">
        <f>+Imp!E72</f>
        <v>0.7190716356651321</v>
      </c>
      <c r="F32" s="40">
        <f>+Imp!F72</f>
        <v>5.108522287702277</v>
      </c>
      <c r="G32" s="40">
        <f>+Imp!G72</f>
        <v>0.6404904539232832</v>
      </c>
      <c r="H32" s="40">
        <f>+Imp!H72</f>
        <v>0</v>
      </c>
      <c r="I32" s="40">
        <f>+Imp!I72</f>
        <v>-0.007833122899663673</v>
      </c>
      <c r="J32" s="40">
        <f>+Imp!J72</f>
        <v>0.49668689133570093</v>
      </c>
      <c r="K32" s="40">
        <f>+Imp!K72</f>
        <v>0.1962484279911828</v>
      </c>
      <c r="L32" s="40">
        <f>+Imp!L72</f>
        <v>8.504363082405389</v>
      </c>
    </row>
    <row r="33" spans="1:12" ht="12.75">
      <c r="A33" s="4" t="s">
        <v>13</v>
      </c>
      <c r="B33" s="40">
        <f>+Imp!B73</f>
        <v>0.5143730395003387</v>
      </c>
      <c r="C33" s="40">
        <f>+Imp!C73</f>
        <v>0.03769743814519896</v>
      </c>
      <c r="D33" s="40">
        <f>+Imp!D73</f>
        <v>0.3237975269581907</v>
      </c>
      <c r="E33" s="40">
        <f>+Imp!E73</f>
        <v>0.09795736354120803</v>
      </c>
      <c r="F33" s="40">
        <f>+Imp!F73</f>
        <v>-0.6226696947949305</v>
      </c>
      <c r="G33" s="40">
        <f>+Imp!G73</f>
        <v>-0.001248687271514301</v>
      </c>
      <c r="H33" s="40">
        <f>+Imp!H73</f>
        <v>-0.3431952378484389</v>
      </c>
      <c r="I33" s="40">
        <f>+Imp!I73</f>
        <v>0</v>
      </c>
      <c r="J33" s="40">
        <f>+Imp!J73</f>
        <v>-0.049032504497824446</v>
      </c>
      <c r="K33" s="40">
        <f>+Imp!K73</f>
        <v>0.030872716333646643</v>
      </c>
      <c r="L33" s="40">
        <f>+Imp!L73</f>
        <v>-0.01144803993412325</v>
      </c>
    </row>
    <row r="34" spans="1:12" ht="12.75">
      <c r="A34" s="4" t="s">
        <v>14</v>
      </c>
      <c r="B34" s="40">
        <f>+Imp!B74</f>
        <v>0.12754909896700814</v>
      </c>
      <c r="C34" s="40">
        <f>+Imp!C74</f>
        <v>0.15604285075751123</v>
      </c>
      <c r="D34" s="40">
        <f>+Imp!D74</f>
        <v>0.963200761791621</v>
      </c>
      <c r="E34" s="40">
        <f>+Imp!E74</f>
        <v>3.9387471779920893</v>
      </c>
      <c r="F34" s="40">
        <f>+Imp!F74</f>
        <v>0.7778080183449841</v>
      </c>
      <c r="G34" s="40">
        <f>+Imp!G74</f>
        <v>0.9655797263347649</v>
      </c>
      <c r="H34" s="40">
        <f>+Imp!H74</f>
        <v>1.0487681335266825</v>
      </c>
      <c r="I34" s="40">
        <f>+Imp!I74</f>
        <v>-0.005013070342403039</v>
      </c>
      <c r="J34" s="40">
        <f>+Imp!J74</f>
        <v>0</v>
      </c>
      <c r="K34" s="40">
        <f>+Imp!K74</f>
        <v>-0.029042743608151567</v>
      </c>
      <c r="L34" s="40">
        <f>+Imp!L74</f>
        <v>7.943639953764105</v>
      </c>
    </row>
    <row r="35" spans="1:12" ht="12.75">
      <c r="A35" s="4" t="s">
        <v>15</v>
      </c>
      <c r="B35" s="40">
        <f>+Imp!B75</f>
        <v>0.3370379178544201</v>
      </c>
      <c r="C35" s="40">
        <f>+Imp!C75</f>
        <v>0.007761237265188021</v>
      </c>
      <c r="D35" s="40">
        <f>+Imp!D75</f>
        <v>-0.04217548904993996</v>
      </c>
      <c r="E35" s="40">
        <f>+Imp!E75</f>
        <v>0.15285654530606088</v>
      </c>
      <c r="F35" s="40">
        <f>+Imp!F75</f>
        <v>0.04169862614549406</v>
      </c>
      <c r="G35" s="40">
        <f>+Imp!G75</f>
        <v>0.03737450178187622</v>
      </c>
      <c r="H35" s="40">
        <f>+Imp!H75</f>
        <v>0.9034252409405961</v>
      </c>
      <c r="I35" s="40">
        <f>+Imp!I75</f>
        <v>-0.07278010361475606</v>
      </c>
      <c r="J35" s="40">
        <f>+Imp!J75</f>
        <v>0.26319313610797096</v>
      </c>
      <c r="K35" s="40">
        <f>+Imp!K75</f>
        <v>0</v>
      </c>
      <c r="L35" s="40">
        <f>+Imp!L75</f>
        <v>1.6283916127369114</v>
      </c>
    </row>
    <row r="36" spans="1:12" ht="12.75">
      <c r="A36" s="4" t="s">
        <v>16</v>
      </c>
      <c r="B36" s="40">
        <f>+Imp!B76</f>
        <v>-0.08942107900404558</v>
      </c>
      <c r="C36" s="40">
        <f>+Imp!C76</f>
        <v>0.19412781253869726</v>
      </c>
      <c r="D36" s="40">
        <f>+Imp!D76</f>
        <v>0.8890868664090695</v>
      </c>
      <c r="E36" s="40">
        <f>+Imp!E76</f>
        <v>-0.15178009076165191</v>
      </c>
      <c r="F36" s="40">
        <f>+Imp!F76</f>
        <v>0.8318594953854794</v>
      </c>
      <c r="G36" s="40">
        <f>+Imp!G76</f>
        <v>-0.5070100904165824</v>
      </c>
      <c r="H36" s="40">
        <f>+Imp!H76</f>
        <v>-1.0671647416906314</v>
      </c>
      <c r="I36" s="40">
        <f>+Imp!I76</f>
        <v>-0.005676489278122226</v>
      </c>
      <c r="J36" s="40">
        <f>+Imp!J76</f>
        <v>-1.3268055778020524</v>
      </c>
      <c r="K36" s="40">
        <f>+Imp!K76</f>
        <v>0.746435110184005</v>
      </c>
      <c r="L36" s="40">
        <f>+Imp!L76</f>
        <v>-0.4863487844358302</v>
      </c>
    </row>
    <row r="37" spans="1:12" ht="6" customHeight="1">
      <c r="A37" s="4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2.75">
      <c r="A38" s="22" t="s">
        <v>80</v>
      </c>
      <c r="B38" s="40">
        <f>+Imp!B77</f>
        <v>25.14150010648671</v>
      </c>
      <c r="C38" s="40">
        <f>+Imp!C77</f>
        <v>2.241996466913038</v>
      </c>
      <c r="D38" s="40">
        <f>+Imp!D77</f>
        <v>12.759807764877864</v>
      </c>
      <c r="E38" s="40">
        <f>+Imp!E77</f>
        <v>18.496718436577776</v>
      </c>
      <c r="F38" s="40">
        <f>+Imp!F77</f>
        <v>11.537957633280035</v>
      </c>
      <c r="G38" s="40">
        <f>+Imp!G77</f>
        <v>6.040750731404745</v>
      </c>
      <c r="H38" s="40">
        <f>+Imp!H77</f>
        <v>14.008053690028976</v>
      </c>
      <c r="I38" s="40">
        <f>+Imp!I77</f>
        <v>0.39962123044544595</v>
      </c>
      <c r="J38" s="40">
        <f>+Imp!J77</f>
        <v>6.360436202003298</v>
      </c>
      <c r="K38" s="40">
        <f>+Imp!K77</f>
        <v>3.013157737982114</v>
      </c>
      <c r="L38" s="40">
        <f>+Imp!L77</f>
        <v>100</v>
      </c>
    </row>
    <row r="39" spans="1:12" ht="9.75" customHeight="1" thickBo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2.25" customHeight="1">
      <c r="A40" s="2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s="42" customFormat="1" ht="12">
      <c r="A41" s="42" t="s">
        <v>59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 s="42" customFormat="1" ht="12">
      <c r="A42" s="42" t="s">
        <v>60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</sheetData>
  <conditionalFormatting sqref="B10:K22 B25:K37">
    <cfRule type="cellIs" priority="1" dxfId="0" operator="greaterThanOrEqual" stopIfTrue="1">
      <formula>5</formula>
    </cfRule>
    <cfRule type="cellIs" priority="2" dxfId="0" operator="lessThanOrEqual" stopIfTrue="1">
      <formula>-3</formula>
    </cfRule>
  </conditionalFormatting>
  <printOptions/>
  <pageMargins left="0.5905511811023623" right="0.5905511811023623" top="0.984251968503937" bottom="0.984251968503937" header="0" footer="0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1" sqref="M1:O16384"/>
    </sheetView>
  </sheetViews>
  <sheetFormatPr defaultColWidth="11.421875" defaultRowHeight="12.75"/>
  <cols>
    <col min="1" max="1" width="14.00390625" style="0" customWidth="1"/>
    <col min="2" max="7" width="9.00390625" style="0" customWidth="1"/>
    <col min="8" max="8" width="9.7109375" style="0" customWidth="1"/>
    <col min="9" max="12" width="9.00390625" style="0" customWidth="1"/>
  </cols>
  <sheetData>
    <row r="1" ht="15">
      <c r="A1" s="1" t="s">
        <v>21</v>
      </c>
    </row>
    <row r="2" ht="12.75">
      <c r="A2" s="6" t="str">
        <f>+Exp!A2</f>
        <v>ARGENTINA, BOLIVIA, BRASIL, CHILE, COLOMBIA, ECUADOR, MÉXICO, PARAGUAY, PERÚ Y URUGUAY</v>
      </c>
    </row>
    <row r="3" ht="12.75">
      <c r="A3" s="6" t="s">
        <v>34</v>
      </c>
    </row>
    <row r="4" ht="12.75">
      <c r="A4" s="3" t="str">
        <f>+Exp!A4</f>
        <v>Enero-setiembre 2004-2005</v>
      </c>
    </row>
    <row r="5" ht="12.75">
      <c r="A5" s="3" t="s">
        <v>90</v>
      </c>
    </row>
    <row r="6" spans="1:12" ht="9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 customHeight="1" thickBot="1">
      <c r="A7" s="13" t="s">
        <v>1</v>
      </c>
      <c r="B7" s="14" t="s">
        <v>84</v>
      </c>
      <c r="C7" s="14" t="s">
        <v>85</v>
      </c>
      <c r="D7" s="14" t="s">
        <v>86</v>
      </c>
      <c r="E7" s="19" t="s">
        <v>87</v>
      </c>
      <c r="F7" s="14" t="s">
        <v>98</v>
      </c>
      <c r="G7" s="14" t="s">
        <v>88</v>
      </c>
      <c r="H7" s="14" t="s">
        <v>89</v>
      </c>
      <c r="I7" s="14" t="s">
        <v>118</v>
      </c>
      <c r="J7" s="14" t="s">
        <v>91</v>
      </c>
      <c r="K7" s="14" t="s">
        <v>92</v>
      </c>
      <c r="L7" s="14" t="s">
        <v>30</v>
      </c>
    </row>
    <row r="8" ht="9" customHeight="1">
      <c r="A8" s="8"/>
    </row>
    <row r="9" spans="1:12" ht="15">
      <c r="A9" s="7"/>
      <c r="B9" s="7" t="str">
        <f>+Exp!B10</f>
        <v>Enero-setiembre 2005</v>
      </c>
      <c r="C9" s="7"/>
      <c r="D9" s="12"/>
      <c r="E9" s="12"/>
      <c r="F9" s="12"/>
      <c r="G9" s="12"/>
      <c r="H9" s="12"/>
      <c r="I9" s="12"/>
      <c r="J9" s="12"/>
      <c r="K9" s="12"/>
      <c r="L9" s="12"/>
    </row>
    <row r="10" ht="9" customHeight="1">
      <c r="A10" s="5"/>
    </row>
    <row r="11" spans="1:12" ht="12.75">
      <c r="A11" s="6" t="s">
        <v>10</v>
      </c>
      <c r="B11" s="72">
        <f>+Exp!B24</f>
        <v>11103.021</v>
      </c>
      <c r="C11" s="72">
        <f>+Exp!C24</f>
        <v>1284.9669999999999</v>
      </c>
      <c r="D11" s="72">
        <f>+Exp!D24</f>
        <v>18600.158000000003</v>
      </c>
      <c r="E11" s="72">
        <f>+Exp!E24</f>
        <v>4456.5</v>
      </c>
      <c r="F11" s="72">
        <f>+Exp!F24</f>
        <v>3957.2945757199996</v>
      </c>
      <c r="G11" s="72">
        <f>+Exp!G24</f>
        <v>1402.5849999999998</v>
      </c>
      <c r="H11" s="72">
        <f>+Exp!H24</f>
        <v>4317.618</v>
      </c>
      <c r="I11" s="72">
        <f>+Exp!I24</f>
        <v>785.746014</v>
      </c>
      <c r="J11" s="72">
        <f>+Exp!J24</f>
        <v>2213.2069999999994</v>
      </c>
      <c r="K11" s="72">
        <f>+Exp!K24</f>
        <v>806.689</v>
      </c>
      <c r="L11" s="74">
        <f>SUM(B11:K11)</f>
        <v>48927.785589720006</v>
      </c>
    </row>
    <row r="12" spans="1:12" ht="6.75" customHeight="1">
      <c r="A12" s="10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4"/>
    </row>
    <row r="13" spans="1:12" ht="12.75">
      <c r="A13" s="3" t="s">
        <v>39</v>
      </c>
      <c r="B13" s="72">
        <f>+Exp!B13+Exp!B16+Exp!B18+Exp!B21+Exp!B23</f>
        <v>1473.333</v>
      </c>
      <c r="C13" s="72">
        <f>+Exp!C13+Exp!C16+Exp!C18+Exp!C21+Exp!C23</f>
        <v>359.702</v>
      </c>
      <c r="D13" s="72">
        <f>+Exp!D13+Exp!D16+Exp!D18+Exp!D21+Exp!D23</f>
        <v>4270.8150000000005</v>
      </c>
      <c r="E13" s="72">
        <f>+Exp!E13+Exp!E16+Exp!E18+Exp!E21+Exp!E23</f>
        <v>1455.1999999999998</v>
      </c>
      <c r="F13" s="72">
        <f>+Exp!F13+Exp!F16+Exp!F18+Exp!F21+Exp!F23</f>
        <v>3080.83427442</v>
      </c>
      <c r="G13" s="72">
        <f>+Exp!G13+Exp!G16+Exp!G18+Exp!G21+Exp!G23</f>
        <v>1072.1</v>
      </c>
      <c r="H13" s="72">
        <f>+Exp!H13+Exp!H16+Exp!H18+Exp!H21+Exp!H23</f>
        <v>2476.257</v>
      </c>
      <c r="I13" s="72">
        <f>+Exp!I13+Exp!I16+Exp!I18+Exp!I21+Exp!I23</f>
        <v>42.071225999999996</v>
      </c>
      <c r="J13" s="72">
        <f>+Exp!J13+Exp!J16+Exp!J18+Exp!J21+Exp!J23</f>
        <v>757.577</v>
      </c>
      <c r="K13" s="72">
        <f>+Exp!K13+Exp!K16+Exp!K18+Exp!K21+Exp!K23</f>
        <v>68.055</v>
      </c>
      <c r="L13" s="74">
        <f>SUM(B13:K13)</f>
        <v>15055.94450042</v>
      </c>
    </row>
    <row r="14" spans="1:12" ht="12.75">
      <c r="A14" s="3" t="s">
        <v>40</v>
      </c>
      <c r="B14" s="72">
        <f>+Exp!B16+Exp!B19+Exp!B23</f>
        <v>1402.531</v>
      </c>
      <c r="C14" s="72">
        <f>+Exp!C16+Exp!C19+Exp!C23</f>
        <v>279.397</v>
      </c>
      <c r="D14" s="72">
        <f>+Exp!D16+Exp!D19+Exp!D23</f>
        <v>5663.816</v>
      </c>
      <c r="E14" s="72">
        <f>+Exp!E16+Exp!E19+Exp!E23</f>
        <v>1691.2999999999997</v>
      </c>
      <c r="F14" s="72">
        <f>+Exp!F16+Exp!F19+Exp!F23</f>
        <v>1991.10156459</v>
      </c>
      <c r="G14" s="72">
        <f>+Exp!G16+Exp!G19+Exp!G23</f>
        <v>477</v>
      </c>
      <c r="H14" s="72">
        <f>+Exp!H16+Exp!H19+Exp!H23</f>
        <v>1962.527</v>
      </c>
      <c r="I14" s="72">
        <f>+Exp!I16+Exp!I19+Exp!I23</f>
        <v>5.4631359999999995</v>
      </c>
      <c r="J14" s="72">
        <f>+Exp!J16+Exp!J19+Exp!J23</f>
        <v>687.768</v>
      </c>
      <c r="K14" s="72">
        <f>+Exp!K16+Exp!K19+Exp!K23</f>
        <v>120.98400000000001</v>
      </c>
      <c r="L14" s="74">
        <f>SUM(B14:K14)</f>
        <v>14281.887700590001</v>
      </c>
    </row>
    <row r="15" spans="1:12" ht="12.75">
      <c r="A15" s="3" t="s">
        <v>41</v>
      </c>
      <c r="B15" s="72">
        <f>+Exp!B12+Exp!B14+Exp!B20+Exp!B22</f>
        <v>5506.4490000000005</v>
      </c>
      <c r="C15" s="72">
        <f>+Exp!C12+Exp!C14+Exp!C20+Exp!C22</f>
        <v>882.014</v>
      </c>
      <c r="D15" s="72">
        <f>+Exp!D12+Exp!D14+Exp!D20+Exp!D22</f>
        <v>8554.088</v>
      </c>
      <c r="E15" s="72">
        <f>+Exp!E12+Exp!E14+Exp!E20+Exp!E22</f>
        <v>1806.6</v>
      </c>
      <c r="F15" s="72">
        <f>+Exp!F12+Exp!F14+Exp!F20+Exp!F22</f>
        <v>145.08947293</v>
      </c>
      <c r="G15" s="72">
        <f>+Exp!G12+Exp!G14+Exp!G20+Exp!G22</f>
        <v>89.731</v>
      </c>
      <c r="H15" s="72">
        <f>+Exp!H12+Exp!H14+Exp!H20+Exp!H22</f>
        <v>1217.699</v>
      </c>
      <c r="I15" s="72">
        <f>+Exp!I12+Exp!I14+Exp!I20+Exp!I22</f>
        <v>698.534257</v>
      </c>
      <c r="J15" s="72">
        <f>+Exp!J12+Exp!J14+Exp!J20+Exp!J22</f>
        <v>372.847</v>
      </c>
      <c r="K15" s="72">
        <f>+Exp!K12+Exp!K14+Exp!K20+Exp!K22</f>
        <v>564.158</v>
      </c>
      <c r="L15" s="74">
        <f>SUM(B15:K15)</f>
        <v>19837.20972993</v>
      </c>
    </row>
    <row r="16" spans="1:12" ht="9" customHeight="1">
      <c r="A16" s="3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4"/>
    </row>
    <row r="17" spans="1:14" ht="12.75">
      <c r="A17" s="6" t="s">
        <v>38</v>
      </c>
      <c r="B17" s="72">
        <f>SUM(B19:B30)</f>
        <v>18791.178999999996</v>
      </c>
      <c r="C17" s="72">
        <f>SUM(C19:C30)</f>
        <v>704.2959999999999</v>
      </c>
      <c r="D17" s="72">
        <f>SUM(D19:D30)</f>
        <v>68119.10800000001</v>
      </c>
      <c r="E17" s="72">
        <f aca="true" t="shared" si="0" ref="E17:K17">SUM(E19:E30)</f>
        <v>23625.1</v>
      </c>
      <c r="F17" s="72">
        <f t="shared" si="0"/>
        <v>11678.69342428</v>
      </c>
      <c r="G17" s="72">
        <f t="shared" si="0"/>
        <v>5813.775</v>
      </c>
      <c r="H17" s="72">
        <f t="shared" si="0"/>
        <v>150412.84100000001</v>
      </c>
      <c r="I17" s="72">
        <f>SUM(I19:I30)</f>
        <v>506.63373900000005</v>
      </c>
      <c r="J17" s="72">
        <f t="shared" si="0"/>
        <v>9846.758</v>
      </c>
      <c r="K17" s="72">
        <f t="shared" si="0"/>
        <v>1681.799</v>
      </c>
      <c r="L17" s="74">
        <f>SUM(B17:K17)</f>
        <v>291180.18316328</v>
      </c>
      <c r="M17" s="9"/>
      <c r="N17" s="9"/>
    </row>
    <row r="18" spans="1:14" ht="6.75" customHeight="1">
      <c r="A18" s="10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4"/>
      <c r="M18" s="9"/>
      <c r="N18" s="9"/>
    </row>
    <row r="19" spans="1:14" ht="12.75">
      <c r="A19" s="3" t="s">
        <v>25</v>
      </c>
      <c r="B19" s="72">
        <v>3312.231</v>
      </c>
      <c r="C19" s="72">
        <v>300.399</v>
      </c>
      <c r="D19" s="72">
        <v>16771.558</v>
      </c>
      <c r="E19" s="72">
        <v>4317</v>
      </c>
      <c r="F19" s="72">
        <v>6470.06</v>
      </c>
      <c r="G19" s="72">
        <v>3483.1</v>
      </c>
      <c r="H19" s="72">
        <v>133213.623</v>
      </c>
      <c r="I19" s="72">
        <v>42.009513</v>
      </c>
      <c r="J19" s="72">
        <v>3648.469</v>
      </c>
      <c r="K19" s="72">
        <v>588.708</v>
      </c>
      <c r="L19" s="74">
        <f>SUM(B19:K19)</f>
        <v>172147.157513</v>
      </c>
      <c r="M19" s="9"/>
      <c r="N19" s="9"/>
    </row>
    <row r="20" spans="1:14" ht="6.75" customHeight="1">
      <c r="A20" s="10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4"/>
      <c r="M20" s="9"/>
      <c r="N20" s="9"/>
    </row>
    <row r="21" spans="1:14" ht="12.75">
      <c r="A21" s="3" t="s">
        <v>81</v>
      </c>
      <c r="B21" s="72">
        <v>4839.223</v>
      </c>
      <c r="C21" s="72">
        <v>117.828</v>
      </c>
      <c r="D21" s="72">
        <v>19160.868</v>
      </c>
      <c r="E21" s="72">
        <v>6707.5</v>
      </c>
      <c r="F21" s="72">
        <v>2077.2275490899997</v>
      </c>
      <c r="G21" s="72">
        <v>917.8</v>
      </c>
      <c r="H21" s="72">
        <v>6928.046</v>
      </c>
      <c r="I21" s="72">
        <v>75.96919</v>
      </c>
      <c r="J21" s="72">
        <v>1977.97</v>
      </c>
      <c r="K21" s="72">
        <v>437.37</v>
      </c>
      <c r="L21" s="74">
        <f>SUM(B21:K21)</f>
        <v>43239.80173909001</v>
      </c>
      <c r="M21" s="9"/>
      <c r="N21" s="9"/>
    </row>
    <row r="22" spans="1:14" ht="12.75">
      <c r="A22" s="3" t="s">
        <v>82</v>
      </c>
      <c r="B22" s="72">
        <v>227.98</v>
      </c>
      <c r="C22" s="72">
        <v>0.488</v>
      </c>
      <c r="D22" s="72">
        <v>721.537</v>
      </c>
      <c r="E22" s="72">
        <v>45.7</v>
      </c>
      <c r="F22" s="72">
        <v>43.301387860000006</v>
      </c>
      <c r="G22" s="72">
        <v>18.327</v>
      </c>
      <c r="H22" s="72">
        <v>91.757</v>
      </c>
      <c r="I22" s="72">
        <v>0.8120669999999954</v>
      </c>
      <c r="J22" s="72">
        <v>12.878</v>
      </c>
      <c r="K22" s="72">
        <v>8.281</v>
      </c>
      <c r="L22" s="74">
        <f>SUM(B22:K22)</f>
        <v>1171.0614548600001</v>
      </c>
      <c r="M22" s="9"/>
      <c r="N22" s="9"/>
    </row>
    <row r="23" spans="1:14" ht="7.5" customHeight="1">
      <c r="A23" s="10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4"/>
      <c r="M23" s="9"/>
      <c r="N23" s="9"/>
    </row>
    <row r="24" spans="1:14" ht="12.75">
      <c r="A24" s="3" t="s">
        <v>26</v>
      </c>
      <c r="B24" s="72">
        <v>208.179</v>
      </c>
      <c r="C24" s="72">
        <v>95.96</v>
      </c>
      <c r="D24" s="72">
        <v>2546.643</v>
      </c>
      <c r="E24" s="72">
        <v>3235</v>
      </c>
      <c r="F24" s="72">
        <v>260.821</v>
      </c>
      <c r="G24" s="72">
        <v>54.8</v>
      </c>
      <c r="H24" s="72">
        <v>1060.745</v>
      </c>
      <c r="I24" s="72">
        <v>17.17829</v>
      </c>
      <c r="J24" s="72">
        <v>455.937</v>
      </c>
      <c r="K24" s="72">
        <v>17.711</v>
      </c>
      <c r="L24" s="74">
        <f>SUM(B24:K24)</f>
        <v>7952.97429</v>
      </c>
      <c r="M24" s="9"/>
      <c r="N24" s="9"/>
    </row>
    <row r="25" spans="1:14" ht="7.5" customHeight="1">
      <c r="A25" s="10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4"/>
      <c r="M25" s="9"/>
      <c r="N25" s="9"/>
    </row>
    <row r="26" spans="1:14" ht="12.75">
      <c r="A26" s="3" t="s">
        <v>27</v>
      </c>
      <c r="B26" s="72">
        <v>2697.56</v>
      </c>
      <c r="C26" s="72">
        <v>13.357</v>
      </c>
      <c r="D26" s="72">
        <v>4761.827</v>
      </c>
      <c r="E26" s="72">
        <v>3309.083</v>
      </c>
      <c r="F26" s="72">
        <v>178.313</v>
      </c>
      <c r="G26" s="72">
        <v>4.826</v>
      </c>
      <c r="H26" s="72">
        <v>818.152</v>
      </c>
      <c r="I26" s="72">
        <v>41.251540999999996</v>
      </c>
      <c r="J26" s="72">
        <v>1348.817</v>
      </c>
      <c r="K26" s="72">
        <v>87.332</v>
      </c>
      <c r="L26" s="74">
        <f>SUM(B26:K26)</f>
        <v>13260.518541</v>
      </c>
      <c r="M26" s="9"/>
      <c r="N26" s="9"/>
    </row>
    <row r="27" spans="1:14" ht="7.5" customHeight="1">
      <c r="A27" s="10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4"/>
      <c r="M27" s="9"/>
      <c r="N27" s="9"/>
    </row>
    <row r="28" spans="1:14" ht="12.75">
      <c r="A28" s="3" t="s">
        <v>63</v>
      </c>
      <c r="B28" s="72">
        <v>1555.739</v>
      </c>
      <c r="C28" s="72">
        <v>71.374</v>
      </c>
      <c r="D28" s="72">
        <v>4701.175</v>
      </c>
      <c r="E28" s="72">
        <v>2930.699</v>
      </c>
      <c r="F28" s="72">
        <v>220.73493667</v>
      </c>
      <c r="G28" s="72">
        <v>13.04</v>
      </c>
      <c r="H28" s="72">
        <v>872.92</v>
      </c>
      <c r="I28" s="72">
        <v>22.018691</v>
      </c>
      <c r="J28" s="72">
        <v>479.539</v>
      </c>
      <c r="K28" s="72">
        <v>75.403</v>
      </c>
      <c r="L28" s="74">
        <f>SUM(B28:K28)</f>
        <v>10942.642627670002</v>
      </c>
      <c r="M28" s="9"/>
      <c r="N28" s="9"/>
    </row>
    <row r="29" spans="1:14" ht="7.5" customHeight="1">
      <c r="A29" s="10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4"/>
      <c r="M29" s="9"/>
      <c r="N29" s="9"/>
    </row>
    <row r="30" spans="1:14" ht="12.75">
      <c r="A30" s="3" t="s">
        <v>36</v>
      </c>
      <c r="B30" s="72">
        <v>5950.267</v>
      </c>
      <c r="C30" s="72">
        <v>104.89</v>
      </c>
      <c r="D30" s="72">
        <v>19455.5</v>
      </c>
      <c r="E30" s="72">
        <f>2330.418+749.7</f>
        <v>3080.1180000000004</v>
      </c>
      <c r="F30" s="72">
        <v>2428.2355506599993</v>
      </c>
      <c r="G30" s="72">
        <f>710.082+611.8</f>
        <v>1321.882</v>
      </c>
      <c r="H30" s="72">
        <f>4486.079+2941.519</f>
        <v>7427.598</v>
      </c>
      <c r="I30" s="72">
        <v>307.39444700000007</v>
      </c>
      <c r="J30" s="72">
        <v>1923.148</v>
      </c>
      <c r="K30" s="72">
        <f>466.994</f>
        <v>466.994</v>
      </c>
      <c r="L30" s="74">
        <f>SUM(B30:K30)</f>
        <v>42466.02699766</v>
      </c>
      <c r="M30" s="9"/>
      <c r="N30" s="9"/>
    </row>
    <row r="31" spans="1:14" ht="9" customHeight="1">
      <c r="A31" s="10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4"/>
      <c r="M31" s="9"/>
      <c r="N31" s="9"/>
    </row>
    <row r="32" spans="1:14" ht="12.75">
      <c r="A32" s="29" t="s">
        <v>37</v>
      </c>
      <c r="B32" s="72">
        <f>+B11+B17</f>
        <v>29894.199999999997</v>
      </c>
      <c r="C32" s="72">
        <f>+C11+C17</f>
        <v>1989.263</v>
      </c>
      <c r="D32" s="72">
        <f>+D11+D17</f>
        <v>86719.266</v>
      </c>
      <c r="E32" s="72">
        <f>+E11+E17</f>
        <v>28081.6</v>
      </c>
      <c r="F32" s="72">
        <f aca="true" t="shared" si="1" ref="F32:L32">+F11+F17</f>
        <v>15635.988</v>
      </c>
      <c r="G32" s="72">
        <f t="shared" si="1"/>
        <v>7216.36</v>
      </c>
      <c r="H32" s="72">
        <f t="shared" si="1"/>
        <v>154730.459</v>
      </c>
      <c r="I32" s="72">
        <f t="shared" si="1"/>
        <v>1292.379753</v>
      </c>
      <c r="J32" s="72">
        <f t="shared" si="1"/>
        <v>12059.965</v>
      </c>
      <c r="K32" s="72">
        <f t="shared" si="1"/>
        <v>2488.488</v>
      </c>
      <c r="L32" s="74">
        <f t="shared" si="1"/>
        <v>340107.968753</v>
      </c>
      <c r="M32" s="9"/>
      <c r="N32" s="9"/>
    </row>
    <row r="33" ht="9" customHeight="1">
      <c r="L33" s="37"/>
    </row>
    <row r="34" spans="1:12" ht="15">
      <c r="A34" s="7"/>
      <c r="B34" s="7" t="str">
        <f>+Exp!B26</f>
        <v>Enero-setiembre 2004</v>
      </c>
      <c r="C34" s="7"/>
      <c r="D34" s="12"/>
      <c r="E34" s="12"/>
      <c r="F34" s="12"/>
      <c r="G34" s="12"/>
      <c r="H34" s="12"/>
      <c r="I34" s="12"/>
      <c r="J34" s="12"/>
      <c r="K34" s="12"/>
      <c r="L34" s="61"/>
    </row>
    <row r="35" spans="1:12" ht="9" customHeight="1">
      <c r="A35" s="5"/>
      <c r="D35" s="12"/>
      <c r="E35" s="12"/>
      <c r="F35" s="12"/>
      <c r="G35" s="12"/>
      <c r="H35" s="12"/>
      <c r="I35" s="12"/>
      <c r="J35" s="12"/>
      <c r="K35" s="12"/>
      <c r="L35" s="37"/>
    </row>
    <row r="36" spans="1:12" ht="12.75">
      <c r="A36" s="6" t="s">
        <v>10</v>
      </c>
      <c r="B36" s="72">
        <f>+Exp!B40</f>
        <v>9659.214999999998</v>
      </c>
      <c r="C36" s="72">
        <f>+Exp!C40</f>
        <v>1078.677</v>
      </c>
      <c r="D36" s="72">
        <f>+Exp!D40</f>
        <v>14113.289000000002</v>
      </c>
      <c r="E36" s="72">
        <f>+Exp!E40</f>
        <v>3524</v>
      </c>
      <c r="F36" s="72">
        <f>+Exp!F40</f>
        <v>2969.5745889900004</v>
      </c>
      <c r="G36" s="72">
        <f>+Exp!G40</f>
        <v>940.7359999999999</v>
      </c>
      <c r="H36" s="72">
        <f>+Exp!H40</f>
        <v>3035.5339999999997</v>
      </c>
      <c r="I36" s="72">
        <f>+Exp!I40</f>
        <v>757.2898060000001</v>
      </c>
      <c r="J36" s="72">
        <f>+Exp!J40</f>
        <v>1453.304</v>
      </c>
      <c r="K36" s="72">
        <f>+Exp!K40</f>
        <v>720.425</v>
      </c>
      <c r="L36" s="74">
        <f>SUM(B36:K36)</f>
        <v>38252.04439499001</v>
      </c>
    </row>
    <row r="37" spans="1:12" ht="6.75" customHeight="1">
      <c r="A37" s="10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4"/>
    </row>
    <row r="38" spans="1:12" ht="12.75">
      <c r="A38" s="3" t="s">
        <v>39</v>
      </c>
      <c r="B38" s="72">
        <f>+Exp!B29+Exp!B32+Exp!B34+Exp!B37+Exp!B39</f>
        <v>1224.15</v>
      </c>
      <c r="C38" s="72">
        <f>+Exp!C29+Exp!C32+Exp!C34+Exp!C37+Exp!C39</f>
        <v>396.48699999999997</v>
      </c>
      <c r="D38" s="72">
        <f>+Exp!D29+Exp!D32+Exp!D34+Exp!D37+Exp!D39</f>
        <v>2869.388</v>
      </c>
      <c r="E38" s="72">
        <f>+Exp!E29+Exp!E32+Exp!E34+Exp!E37+Exp!E39</f>
        <v>1147</v>
      </c>
      <c r="F38" s="72">
        <f>+Exp!F29+Exp!F32+Exp!F34+Exp!F37+Exp!F39</f>
        <v>2257.80076201</v>
      </c>
      <c r="G38" s="72">
        <f>+Exp!G29+Exp!G32+Exp!G34+Exp!G37+Exp!G39</f>
        <v>744.1999999999999</v>
      </c>
      <c r="H38" s="72">
        <f>+Exp!H29+Exp!H32+Exp!H34+Exp!H37+Exp!H39</f>
        <v>1505.5600000000002</v>
      </c>
      <c r="I38" s="72">
        <f>+Exp!I29+Exp!I32+Exp!I34+Exp!I37+Exp!I39</f>
        <v>41.523277</v>
      </c>
      <c r="J38" s="72">
        <f>+Exp!J29+Exp!J32+Exp!J34+Exp!J37+Exp!J39</f>
        <v>546.833</v>
      </c>
      <c r="K38" s="72">
        <f>+Exp!K29+Exp!K32+Exp!K34+Exp!K37+Exp!K39</f>
        <v>43.992999999999995</v>
      </c>
      <c r="L38" s="74">
        <f>SUM(B38:K38)</f>
        <v>10776.93503901</v>
      </c>
    </row>
    <row r="39" spans="1:12" ht="12.75">
      <c r="A39" s="3" t="s">
        <v>40</v>
      </c>
      <c r="B39" s="72">
        <f>+Exp!B32+Exp!B35+Exp!B39</f>
        <v>1214.43</v>
      </c>
      <c r="C39" s="72">
        <f>+Exp!C32+Exp!C35+Exp!C39</f>
        <v>308.997</v>
      </c>
      <c r="D39" s="72">
        <f>+Exp!D32+Exp!D35+Exp!D39</f>
        <v>4606.531</v>
      </c>
      <c r="E39" s="72">
        <f>+Exp!E32+Exp!E35+Exp!E39</f>
        <v>1370.8999999999999</v>
      </c>
      <c r="F39" s="72">
        <f>+Exp!F32+Exp!F35+Exp!F39</f>
        <v>1460.9037614300003</v>
      </c>
      <c r="G39" s="72">
        <f>+Exp!G32+Exp!G35+Exp!G39</f>
        <v>346.3</v>
      </c>
      <c r="H39" s="72">
        <f>+Exp!H32+Exp!H35+Exp!H39</f>
        <v>1147.1930000000002</v>
      </c>
      <c r="I39" s="72">
        <f>+Exp!I32+Exp!I35+Exp!I39</f>
        <v>12.81326</v>
      </c>
      <c r="J39" s="72">
        <f>+Exp!J32+Exp!J35+Exp!J39</f>
        <v>478.78000000000003</v>
      </c>
      <c r="K39" s="72">
        <f>+Exp!K32+Exp!K35+Exp!K39</f>
        <v>111.66300000000001</v>
      </c>
      <c r="L39" s="74">
        <f>SUM(B39:K39)</f>
        <v>11058.51102143</v>
      </c>
    </row>
    <row r="40" spans="1:12" ht="12.75">
      <c r="A40" s="3" t="s">
        <v>41</v>
      </c>
      <c r="B40" s="72">
        <f>+Exp!B28+Exp!B30+Exp!B36+Exp!B38</f>
        <v>4891.494999999999</v>
      </c>
      <c r="C40" s="72">
        <f>+Exp!C28+Exp!C30+Exp!C36+Exp!C38</f>
        <v>624.18</v>
      </c>
      <c r="D40" s="72">
        <f>+Exp!D28+Exp!D30+Exp!D36+Exp!D38</f>
        <v>6459.887000000001</v>
      </c>
      <c r="E40" s="72">
        <f>+Exp!E28+Exp!E30+Exp!E36+Exp!E38</f>
        <v>1404.0000000000002</v>
      </c>
      <c r="F40" s="72">
        <f>+Exp!F28+Exp!F30+Exp!F36+Exp!F38</f>
        <v>145.76316807</v>
      </c>
      <c r="G40" s="72">
        <f>+Exp!G28+Exp!G30+Exp!G36+Exp!G38</f>
        <v>78.71600000000001</v>
      </c>
      <c r="H40" s="72">
        <f>+Exp!H28+Exp!H30+Exp!H36+Exp!H38</f>
        <v>1077.117</v>
      </c>
      <c r="I40" s="72">
        <f>+Exp!I28+Exp!I30+Exp!I36+Exp!I38</f>
        <v>693.2553149999999</v>
      </c>
      <c r="J40" s="72">
        <f>+Exp!J28+Exp!J30+Exp!J36+Exp!J38</f>
        <v>291.82099999999997</v>
      </c>
      <c r="K40" s="72">
        <f>+Exp!K28+Exp!K30+Exp!K36+Exp!K38</f>
        <v>541.065</v>
      </c>
      <c r="L40" s="74">
        <f>SUM(B40:K40)</f>
        <v>16207.29948307</v>
      </c>
    </row>
    <row r="41" spans="1:12" ht="9" customHeight="1">
      <c r="A41" s="3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4"/>
    </row>
    <row r="42" spans="1:14" ht="12.75">
      <c r="A42" s="6" t="s">
        <v>38</v>
      </c>
      <c r="B42" s="72">
        <f>SUM(B44:B55)</f>
        <v>16054.132999999998</v>
      </c>
      <c r="C42" s="72">
        <f>SUM(C44:C55)</f>
        <v>594.7730000000001</v>
      </c>
      <c r="D42" s="72">
        <f>SUM(D44:D55)</f>
        <v>56164.759</v>
      </c>
      <c r="E42" s="72">
        <f aca="true" t="shared" si="2" ref="E42:K42">SUM(E44:E55)</f>
        <v>18878.5</v>
      </c>
      <c r="F42" s="72">
        <f t="shared" si="2"/>
        <v>9027.835005729996</v>
      </c>
      <c r="G42" s="72">
        <f t="shared" si="2"/>
        <v>4775.119</v>
      </c>
      <c r="H42" s="72">
        <f t="shared" si="2"/>
        <v>135419.581</v>
      </c>
      <c r="I42" s="72">
        <f>SUM(I44:I55)</f>
        <v>556.353445</v>
      </c>
      <c r="J42" s="72">
        <f t="shared" si="2"/>
        <v>7454.483</v>
      </c>
      <c r="K42" s="72">
        <f t="shared" si="2"/>
        <v>1402.2220000000002</v>
      </c>
      <c r="L42" s="74">
        <f>SUM(B42:K42)</f>
        <v>250327.75845073</v>
      </c>
      <c r="M42" s="9"/>
      <c r="N42" s="9"/>
    </row>
    <row r="43" spans="1:14" ht="6.75" customHeight="1">
      <c r="A43" s="10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4"/>
      <c r="M43" s="9"/>
      <c r="N43" s="9"/>
    </row>
    <row r="44" spans="1:14" ht="12.75">
      <c r="A44" s="3" t="s">
        <v>25</v>
      </c>
      <c r="B44" s="72">
        <v>2747.156</v>
      </c>
      <c r="C44" s="72">
        <v>266.473</v>
      </c>
      <c r="D44" s="72">
        <v>14658.903</v>
      </c>
      <c r="E44" s="72">
        <v>3322.1</v>
      </c>
      <c r="F44" s="72">
        <v>5130.500268729999</v>
      </c>
      <c r="G44" s="72">
        <v>2411.1</v>
      </c>
      <c r="H44" s="72">
        <v>121300.526</v>
      </c>
      <c r="I44" s="72">
        <v>43.78814</v>
      </c>
      <c r="J44" s="72">
        <v>2454.183</v>
      </c>
      <c r="K44" s="72">
        <v>425.204</v>
      </c>
      <c r="L44" s="74">
        <f>SUM(B44:K44)</f>
        <v>152759.93340872996</v>
      </c>
      <c r="M44" s="9"/>
      <c r="N44" s="9"/>
    </row>
    <row r="45" spans="1:14" ht="6.75" customHeight="1">
      <c r="A45" s="10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4"/>
      <c r="M45" s="9"/>
      <c r="N45" s="9"/>
    </row>
    <row r="46" spans="1:14" ht="12.75">
      <c r="A46" s="3" t="s">
        <v>81</v>
      </c>
      <c r="B46" s="72">
        <v>4544.198</v>
      </c>
      <c r="C46" s="72">
        <v>121.509</v>
      </c>
      <c r="D46" s="72">
        <v>16824.314</v>
      </c>
      <c r="E46" s="72">
        <v>5740.9</v>
      </c>
      <c r="F46" s="72">
        <v>1629.7044278600004</v>
      </c>
      <c r="G46" s="72">
        <v>774.1</v>
      </c>
      <c r="H46" s="72">
        <v>4974.907</v>
      </c>
      <c r="I46" s="72">
        <v>81.17795899999999</v>
      </c>
      <c r="J46" s="72">
        <v>2336.138</v>
      </c>
      <c r="K46" s="72">
        <v>446.812</v>
      </c>
      <c r="L46" s="74">
        <f>SUM(B46:K46)</f>
        <v>37473.76038686</v>
      </c>
      <c r="M46" s="9"/>
      <c r="N46" s="9"/>
    </row>
    <row r="47" spans="1:14" ht="12.75">
      <c r="A47" s="3" t="s">
        <v>82</v>
      </c>
      <c r="B47" s="72">
        <v>220.811</v>
      </c>
      <c r="C47" s="72">
        <v>0.194</v>
      </c>
      <c r="D47" s="72">
        <v>591.817</v>
      </c>
      <c r="E47" s="72">
        <v>31.6</v>
      </c>
      <c r="F47" s="72">
        <v>24.287559739999995</v>
      </c>
      <c r="G47" s="72">
        <v>9.668</v>
      </c>
      <c r="H47" s="72">
        <v>85.084</v>
      </c>
      <c r="I47" s="72">
        <v>0.5620920000000187</v>
      </c>
      <c r="J47" s="72">
        <v>13.305</v>
      </c>
      <c r="K47" s="72">
        <v>11.951</v>
      </c>
      <c r="L47" s="74">
        <f>SUM(B47:K47)</f>
        <v>989.27965174</v>
      </c>
      <c r="M47" s="9"/>
      <c r="N47" s="9"/>
    </row>
    <row r="48" spans="1:14" ht="7.5" customHeight="1">
      <c r="A48" s="10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4"/>
      <c r="M48" s="9"/>
      <c r="N48" s="9"/>
    </row>
    <row r="49" spans="1:14" ht="12.75">
      <c r="A49" s="3" t="s">
        <v>26</v>
      </c>
      <c r="B49" s="72">
        <v>288.047</v>
      </c>
      <c r="C49" s="72">
        <v>39.79</v>
      </c>
      <c r="D49" s="72">
        <v>2026.558</v>
      </c>
      <c r="E49" s="72">
        <v>2671.8</v>
      </c>
      <c r="F49" s="72">
        <v>186.93875869999997</v>
      </c>
      <c r="G49" s="72">
        <v>60</v>
      </c>
      <c r="H49" s="72">
        <v>865.087</v>
      </c>
      <c r="I49" s="72">
        <v>17.161734</v>
      </c>
      <c r="J49" s="72">
        <v>441.963</v>
      </c>
      <c r="K49" s="72">
        <v>8.163</v>
      </c>
      <c r="L49" s="74">
        <f>SUM(B49:K49)</f>
        <v>6605.508492699999</v>
      </c>
      <c r="M49" s="9"/>
      <c r="N49" s="9"/>
    </row>
    <row r="50" spans="1:14" ht="7.5" customHeight="1">
      <c r="A50" s="10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4"/>
      <c r="M50" s="9"/>
      <c r="N50" s="9"/>
    </row>
    <row r="51" spans="1:14" ht="12.75">
      <c r="A51" s="3" t="s">
        <v>27</v>
      </c>
      <c r="B51" s="72">
        <v>2218.64</v>
      </c>
      <c r="C51" s="72">
        <v>19.085</v>
      </c>
      <c r="D51" s="72">
        <v>4383.966</v>
      </c>
      <c r="E51" s="72">
        <v>2147.264</v>
      </c>
      <c r="F51" s="72">
        <v>103.52876368999999</v>
      </c>
      <c r="G51" s="72">
        <v>48.463</v>
      </c>
      <c r="H51" s="72">
        <v>807.141</v>
      </c>
      <c r="I51" s="72">
        <v>42.043868</v>
      </c>
      <c r="J51" s="72">
        <v>828.67</v>
      </c>
      <c r="K51" s="72">
        <v>88.465</v>
      </c>
      <c r="L51" s="74">
        <f>SUM(B51:K51)</f>
        <v>10687.266631690001</v>
      </c>
      <c r="M51" s="9"/>
      <c r="N51" s="9"/>
    </row>
    <row r="52" spans="1:14" ht="7.5" customHeight="1">
      <c r="A52" s="10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4"/>
      <c r="M52" s="9"/>
      <c r="N52" s="9"/>
    </row>
    <row r="53" spans="1:14" ht="12.75">
      <c r="A53" s="3" t="s">
        <v>63</v>
      </c>
      <c r="B53" s="72">
        <v>1268.945</v>
      </c>
      <c r="C53" s="72">
        <v>66.031</v>
      </c>
      <c r="D53" s="72">
        <v>3839.303</v>
      </c>
      <c r="E53" s="72">
        <v>2615.314</v>
      </c>
      <c r="F53" s="72">
        <v>174.06406627</v>
      </c>
      <c r="G53" s="72">
        <v>138.66</v>
      </c>
      <c r="H53" s="72">
        <v>782.833</v>
      </c>
      <c r="I53" s="72">
        <v>37.62849299999999</v>
      </c>
      <c r="J53" s="72">
        <v>436.594</v>
      </c>
      <c r="K53" s="72">
        <v>68.112</v>
      </c>
      <c r="L53" s="74">
        <f>SUM(B53:K53)</f>
        <v>9427.484559269997</v>
      </c>
      <c r="M53" s="9"/>
      <c r="N53" s="9"/>
    </row>
    <row r="54" spans="1:14" ht="7.5" customHeight="1">
      <c r="A54" s="10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4"/>
      <c r="M54" s="9"/>
      <c r="N54" s="9"/>
    </row>
    <row r="55" spans="1:14" ht="12.75">
      <c r="A55" s="3" t="s">
        <v>36</v>
      </c>
      <c r="B55" s="72">
        <v>4766.336</v>
      </c>
      <c r="C55" s="72">
        <v>81.691</v>
      </c>
      <c r="D55" s="72">
        <v>13839.898</v>
      </c>
      <c r="E55" s="72">
        <f>1846.722+502.8</f>
        <v>2349.522</v>
      </c>
      <c r="F55" s="72">
        <v>1778.8111607399956</v>
      </c>
      <c r="G55" s="72">
        <f>484.128+849</f>
        <v>1333.128</v>
      </c>
      <c r="H55" s="72">
        <f>4083.298+2520.705</f>
        <v>6604.003</v>
      </c>
      <c r="I55" s="72">
        <v>333.991159</v>
      </c>
      <c r="J55" s="72">
        <v>943.63</v>
      </c>
      <c r="K55" s="72">
        <f>353.515</f>
        <v>353.515</v>
      </c>
      <c r="L55" s="74">
        <f>SUM(B55:K55)</f>
        <v>32384.525319739998</v>
      </c>
      <c r="M55" s="9"/>
      <c r="N55" s="9"/>
    </row>
    <row r="56" spans="1:14" ht="9" customHeight="1">
      <c r="A56" s="10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4"/>
      <c r="M56" s="9"/>
      <c r="N56" s="9"/>
    </row>
    <row r="57" spans="1:14" ht="12.75">
      <c r="A57" s="29" t="s">
        <v>37</v>
      </c>
      <c r="B57" s="72">
        <f>+B36+B42</f>
        <v>25713.347999999998</v>
      </c>
      <c r="C57" s="72">
        <f>+C36+C42</f>
        <v>1673.45</v>
      </c>
      <c r="D57" s="72">
        <f>+D36+D42</f>
        <v>70278.048</v>
      </c>
      <c r="E57" s="72">
        <f aca="true" t="shared" si="3" ref="E57:K57">+E36+E42</f>
        <v>22402.5</v>
      </c>
      <c r="F57" s="72">
        <f t="shared" si="3"/>
        <v>11997.409594719997</v>
      </c>
      <c r="G57" s="72">
        <f t="shared" si="3"/>
        <v>5715.855</v>
      </c>
      <c r="H57" s="72">
        <f>+H36+H42</f>
        <v>138455.115</v>
      </c>
      <c r="I57" s="72">
        <f>+I36+I42</f>
        <v>1313.643251</v>
      </c>
      <c r="J57" s="72">
        <f t="shared" si="3"/>
        <v>8907.787</v>
      </c>
      <c r="K57" s="72">
        <f t="shared" si="3"/>
        <v>2122.647</v>
      </c>
      <c r="L57" s="74">
        <f>+L36+L42</f>
        <v>288579.80284572</v>
      </c>
      <c r="M57" s="9"/>
      <c r="N57" s="9"/>
    </row>
    <row r="58" ht="9" customHeight="1"/>
    <row r="59" spans="1:12" ht="15">
      <c r="A59" s="7"/>
      <c r="B59" s="7" t="str">
        <f>+Exp!B42</f>
        <v>Crecimiento 2005/2004</v>
      </c>
      <c r="C59" s="7"/>
      <c r="D59" s="12"/>
      <c r="E59" s="12"/>
      <c r="F59" s="12"/>
      <c r="G59" s="12"/>
      <c r="H59" s="12"/>
      <c r="I59" s="12"/>
      <c r="J59" s="12"/>
      <c r="K59" s="12"/>
      <c r="L59" s="12"/>
    </row>
    <row r="60" spans="1:11" ht="9" customHeight="1">
      <c r="A60" s="5"/>
      <c r="D60" s="12"/>
      <c r="E60" s="12"/>
      <c r="F60" s="12"/>
      <c r="G60" s="12"/>
      <c r="H60" s="12"/>
      <c r="I60" s="12"/>
      <c r="J60" s="12"/>
      <c r="K60" s="12"/>
    </row>
    <row r="61" spans="1:12" ht="12.75">
      <c r="A61" s="6" t="s">
        <v>10</v>
      </c>
      <c r="B61" s="25">
        <f aca="true" t="shared" si="4" ref="B61:L61">+(B11/B36-1)*100</f>
        <v>14.947446557510125</v>
      </c>
      <c r="C61" s="25">
        <f>+(C11/C36-1)*100</f>
        <v>19.124353258667792</v>
      </c>
      <c r="D61" s="25">
        <f t="shared" si="4"/>
        <v>31.791802747042162</v>
      </c>
      <c r="E61" s="25">
        <f t="shared" si="4"/>
        <v>26.461407491486955</v>
      </c>
      <c r="F61" s="25">
        <f t="shared" si="4"/>
        <v>33.26132943055451</v>
      </c>
      <c r="G61" s="25">
        <f t="shared" si="4"/>
        <v>49.09443244438396</v>
      </c>
      <c r="H61" s="25">
        <f t="shared" si="4"/>
        <v>42.23586360752345</v>
      </c>
      <c r="I61" s="25">
        <f>+(I11/I36-1)*100</f>
        <v>3.757637799233726</v>
      </c>
      <c r="J61" s="25">
        <f t="shared" si="4"/>
        <v>52.2879590230261</v>
      </c>
      <c r="K61" s="25">
        <f t="shared" si="4"/>
        <v>11.974043099559296</v>
      </c>
      <c r="L61" s="25">
        <f t="shared" si="4"/>
        <v>27.908942812291194</v>
      </c>
    </row>
    <row r="62" spans="1:12" ht="6.75" customHeight="1">
      <c r="A62" s="10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2" ht="12.75">
      <c r="A63" s="3" t="s">
        <v>39</v>
      </c>
      <c r="B63" s="25">
        <f aca="true" t="shared" si="5" ref="B63:L63">+(B13/B38-1)*100</f>
        <v>20.355593677245444</v>
      </c>
      <c r="C63" s="25">
        <f>+(C13/C38-1)*100</f>
        <v>-9.277731678466116</v>
      </c>
      <c r="D63" s="25">
        <f t="shared" si="5"/>
        <v>48.84062385428534</v>
      </c>
      <c r="E63" s="25">
        <f t="shared" si="5"/>
        <v>26.870095902353942</v>
      </c>
      <c r="F63" s="25">
        <f t="shared" si="5"/>
        <v>36.452884871794296</v>
      </c>
      <c r="G63" s="25">
        <f t="shared" si="5"/>
        <v>44.06073636119323</v>
      </c>
      <c r="H63" s="25">
        <f t="shared" si="5"/>
        <v>64.47414915380322</v>
      </c>
      <c r="I63" s="25">
        <f>+(I13/I38-1)*100</f>
        <v>1.3196188730479896</v>
      </c>
      <c r="J63" s="25">
        <f t="shared" si="5"/>
        <v>38.539005509908876</v>
      </c>
      <c r="K63" s="25">
        <f t="shared" si="5"/>
        <v>54.695065123997026</v>
      </c>
      <c r="L63" s="25">
        <f t="shared" si="5"/>
        <v>39.705254285388</v>
      </c>
    </row>
    <row r="64" spans="1:12" ht="12.75">
      <c r="A64" s="3" t="s">
        <v>40</v>
      </c>
      <c r="B64" s="25">
        <f aca="true" t="shared" si="6" ref="B64:L64">+(B14/B39-1)*100</f>
        <v>15.488830150770315</v>
      </c>
      <c r="C64" s="25">
        <f>+(C14/C39-1)*100</f>
        <v>-9.579381029589296</v>
      </c>
      <c r="D64" s="25">
        <f t="shared" si="6"/>
        <v>22.95186985608042</v>
      </c>
      <c r="E64" s="25">
        <f t="shared" si="6"/>
        <v>23.37150776861914</v>
      </c>
      <c r="F64" s="25">
        <f t="shared" si="6"/>
        <v>36.29245246387875</v>
      </c>
      <c r="G64" s="25">
        <f t="shared" si="6"/>
        <v>37.741842333237074</v>
      </c>
      <c r="H64" s="25">
        <f t="shared" si="6"/>
        <v>71.07208638825372</v>
      </c>
      <c r="I64" s="25">
        <f>+(I14/I39-1)*100</f>
        <v>-57.36341883330238</v>
      </c>
      <c r="J64" s="25">
        <f t="shared" si="6"/>
        <v>43.650110698024136</v>
      </c>
      <c r="K64" s="25">
        <f t="shared" si="6"/>
        <v>8.347438274092589</v>
      </c>
      <c r="L64" s="25">
        <f t="shared" si="6"/>
        <v>29.148378772815818</v>
      </c>
    </row>
    <row r="65" spans="1:12" ht="12.75">
      <c r="A65" s="3" t="s">
        <v>41</v>
      </c>
      <c r="B65" s="25">
        <f aca="true" t="shared" si="7" ref="B65:L65">+(B15/B40-1)*100</f>
        <v>12.571902864052852</v>
      </c>
      <c r="C65" s="25">
        <f>+(C15/C40-1)*100</f>
        <v>41.307635617930735</v>
      </c>
      <c r="D65" s="25">
        <f t="shared" si="7"/>
        <v>32.41853920974158</v>
      </c>
      <c r="E65" s="25">
        <f t="shared" si="7"/>
        <v>28.67521367521364</v>
      </c>
      <c r="F65" s="25">
        <f t="shared" si="7"/>
        <v>-0.4621847541599</v>
      </c>
      <c r="G65" s="25">
        <f t="shared" si="7"/>
        <v>13.993343157680748</v>
      </c>
      <c r="H65" s="25">
        <f t="shared" si="7"/>
        <v>13.051692620207467</v>
      </c>
      <c r="I65" s="25">
        <f>+(I15/I40-1)*100</f>
        <v>0.7614715510692038</v>
      </c>
      <c r="J65" s="25">
        <f t="shared" si="7"/>
        <v>27.765650861315684</v>
      </c>
      <c r="K65" s="25">
        <f t="shared" si="7"/>
        <v>4.2680639109903495</v>
      </c>
      <c r="L65" s="25">
        <f t="shared" si="7"/>
        <v>22.396761722406456</v>
      </c>
    </row>
    <row r="66" spans="1:12" ht="9" customHeight="1">
      <c r="A66" s="3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1:12" ht="12.75">
      <c r="A67" s="6" t="s">
        <v>38</v>
      </c>
      <c r="B67" s="25">
        <f aca="true" t="shared" si="8" ref="B67:L67">+(B17/B42-1)*100</f>
        <v>17.048855892747362</v>
      </c>
      <c r="C67" s="25">
        <f>+(C17/C42-1)*100</f>
        <v>18.414252160067758</v>
      </c>
      <c r="D67" s="25">
        <f t="shared" si="8"/>
        <v>21.284430331126348</v>
      </c>
      <c r="E67" s="25">
        <f t="shared" si="8"/>
        <v>25.1428874116058</v>
      </c>
      <c r="F67" s="25">
        <f t="shared" si="8"/>
        <v>29.36316865414017</v>
      </c>
      <c r="G67" s="25">
        <f t="shared" si="8"/>
        <v>21.7514160380087</v>
      </c>
      <c r="H67" s="25">
        <f t="shared" si="8"/>
        <v>11.071707569380251</v>
      </c>
      <c r="I67" s="25">
        <f>+(I17/I42-1)*100</f>
        <v>-8.93671216505183</v>
      </c>
      <c r="J67" s="25">
        <f t="shared" si="8"/>
        <v>32.091762768792954</v>
      </c>
      <c r="K67" s="25">
        <f t="shared" si="8"/>
        <v>19.938141036155454</v>
      </c>
      <c r="L67" s="25">
        <f t="shared" si="8"/>
        <v>16.31957437136986</v>
      </c>
    </row>
    <row r="68" spans="1:12" ht="6.75" customHeight="1">
      <c r="A68" s="10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1:12" ht="12.75">
      <c r="A69" s="3" t="s">
        <v>25</v>
      </c>
      <c r="B69" s="25">
        <f aca="true" t="shared" si="9" ref="B69:L69">+(B19/B44-1)*100</f>
        <v>20.56945437390525</v>
      </c>
      <c r="C69" s="25">
        <f>+(C19/C44-1)*100</f>
        <v>12.731496249150931</v>
      </c>
      <c r="D69" s="25">
        <f t="shared" si="9"/>
        <v>14.412094820465082</v>
      </c>
      <c r="E69" s="25">
        <f t="shared" si="9"/>
        <v>29.947924505583813</v>
      </c>
      <c r="F69" s="25">
        <f t="shared" si="9"/>
        <v>26.109729287697615</v>
      </c>
      <c r="G69" s="25">
        <f t="shared" si="9"/>
        <v>44.46103438264692</v>
      </c>
      <c r="H69" s="25">
        <f t="shared" si="9"/>
        <v>9.821142078147282</v>
      </c>
      <c r="I69" s="25">
        <f>+(I19/I44-1)*100</f>
        <v>-4.061892101377218</v>
      </c>
      <c r="J69" s="25">
        <f t="shared" si="9"/>
        <v>48.66328224097389</v>
      </c>
      <c r="K69" s="25">
        <f t="shared" si="9"/>
        <v>38.45307193723482</v>
      </c>
      <c r="L69" s="25">
        <f t="shared" si="9"/>
        <v>12.691301751485383</v>
      </c>
    </row>
    <row r="70" spans="1:12" ht="6.75" customHeight="1">
      <c r="A70" s="10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1:12" ht="12.75">
      <c r="A71" s="3" t="s">
        <v>81</v>
      </c>
      <c r="B71" s="25">
        <f aca="true" t="shared" si="10" ref="B71:L72">+(B21/B46-1)*100</f>
        <v>6.492344743780953</v>
      </c>
      <c r="C71" s="25">
        <f>+(C21/C46-1)*100</f>
        <v>-3.029405229242277</v>
      </c>
      <c r="D71" s="25">
        <f t="shared" si="10"/>
        <v>13.887960008354572</v>
      </c>
      <c r="E71" s="25">
        <f t="shared" si="10"/>
        <v>16.8370812938738</v>
      </c>
      <c r="F71" s="25">
        <f t="shared" si="10"/>
        <v>27.460385673594303</v>
      </c>
      <c r="G71" s="25">
        <f t="shared" si="10"/>
        <v>18.563493088748206</v>
      </c>
      <c r="H71" s="25">
        <f t="shared" si="10"/>
        <v>39.259809278846824</v>
      </c>
      <c r="I71" s="25">
        <f>+(I21/I46-1)*100</f>
        <v>-6.416481843304278</v>
      </c>
      <c r="J71" s="25">
        <f t="shared" si="10"/>
        <v>-15.331628525369645</v>
      </c>
      <c r="K71" s="25">
        <f t="shared" si="10"/>
        <v>-2.1131930207783145</v>
      </c>
      <c r="L71" s="25">
        <f t="shared" si="10"/>
        <v>15.38687682448825</v>
      </c>
    </row>
    <row r="72" spans="1:12" ht="12.75">
      <c r="A72" s="3" t="s">
        <v>82</v>
      </c>
      <c r="B72" s="25">
        <f t="shared" si="10"/>
        <v>3.246667964911154</v>
      </c>
      <c r="C72" s="25">
        <f>+(C22/C47-1)*100</f>
        <v>151.5463917525773</v>
      </c>
      <c r="D72" s="25">
        <f t="shared" si="10"/>
        <v>21.918937779752866</v>
      </c>
      <c r="E72" s="25">
        <f t="shared" si="10"/>
        <v>44.62025316455696</v>
      </c>
      <c r="F72" s="25">
        <f t="shared" si="10"/>
        <v>78.28628451579473</v>
      </c>
      <c r="G72" s="25">
        <f t="shared" si="10"/>
        <v>89.56350848158878</v>
      </c>
      <c r="H72" s="25">
        <f t="shared" si="10"/>
        <v>7.842837666306246</v>
      </c>
      <c r="I72" s="25">
        <f>+(I22/I47-1)*100</f>
        <v>44.472257210557785</v>
      </c>
      <c r="J72" s="25">
        <f t="shared" si="10"/>
        <v>-3.2093198045847426</v>
      </c>
      <c r="K72" s="25">
        <f t="shared" si="10"/>
        <v>-30.708727303154546</v>
      </c>
      <c r="L72" s="25">
        <f t="shared" si="10"/>
        <v>18.375168517847527</v>
      </c>
    </row>
    <row r="73" spans="1:12" ht="7.5" customHeight="1">
      <c r="A73" s="10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1:12" ht="12.75">
      <c r="A74" s="3" t="s">
        <v>26</v>
      </c>
      <c r="B74" s="25">
        <f aca="true" t="shared" si="11" ref="B74:L74">+(B24/B49-1)*100</f>
        <v>-27.727419483625937</v>
      </c>
      <c r="C74" s="25">
        <f>+(C24/C49-1)*100</f>
        <v>141.16612214124152</v>
      </c>
      <c r="D74" s="25">
        <f t="shared" si="11"/>
        <v>25.663464850253483</v>
      </c>
      <c r="E74" s="25">
        <f t="shared" si="11"/>
        <v>21.079422112433566</v>
      </c>
      <c r="F74" s="25">
        <f t="shared" si="11"/>
        <v>39.5221632013544</v>
      </c>
      <c r="G74" s="25">
        <f t="shared" si="11"/>
        <v>-8.666666666666668</v>
      </c>
      <c r="H74" s="25">
        <f t="shared" si="11"/>
        <v>22.617147177104723</v>
      </c>
      <c r="I74" s="25">
        <f>+(I24/I49-1)*100</f>
        <v>0.09647043824361212</v>
      </c>
      <c r="J74" s="25">
        <f t="shared" si="11"/>
        <v>3.161803137366692</v>
      </c>
      <c r="K74" s="25">
        <f t="shared" si="11"/>
        <v>116.96680142104614</v>
      </c>
      <c r="L74" s="25">
        <f t="shared" si="11"/>
        <v>20.399122925799553</v>
      </c>
    </row>
    <row r="75" spans="1:12" ht="7.5" customHeight="1">
      <c r="A75" s="10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1:12" ht="12.75">
      <c r="A76" s="3" t="s">
        <v>27</v>
      </c>
      <c r="B76" s="25">
        <f aca="true" t="shared" si="12" ref="B76:L78">+(B26/B51-1)*100</f>
        <v>21.586196949482563</v>
      </c>
      <c r="C76" s="25">
        <f>+(C26/C51-1)*100</f>
        <v>-30.013099292638202</v>
      </c>
      <c r="D76" s="25">
        <f t="shared" si="12"/>
        <v>8.619158998952091</v>
      </c>
      <c r="E76" s="25">
        <f t="shared" si="12"/>
        <v>54.10694725939613</v>
      </c>
      <c r="F76" s="25">
        <f t="shared" si="12"/>
        <v>72.23522588749267</v>
      </c>
      <c r="G76" s="25">
        <f t="shared" si="12"/>
        <v>-90.0418876256113</v>
      </c>
      <c r="H76" s="25">
        <f t="shared" si="12"/>
        <v>1.3641978291277557</v>
      </c>
      <c r="I76" s="25">
        <f>+(I26/I51-1)*100</f>
        <v>-1.8845245161553836</v>
      </c>
      <c r="J76" s="25">
        <f t="shared" si="12"/>
        <v>62.76889473493672</v>
      </c>
      <c r="K76" s="25">
        <f t="shared" si="12"/>
        <v>-1.2807324930763642</v>
      </c>
      <c r="L76" s="25">
        <f t="shared" si="12"/>
        <v>24.077736599925025</v>
      </c>
    </row>
    <row r="77" spans="1:12" ht="7.5" customHeight="1">
      <c r="A77" s="10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1:12" ht="12.75">
      <c r="A78" s="3" t="s">
        <v>63</v>
      </c>
      <c r="B78" s="25">
        <f t="shared" si="12"/>
        <v>22.600979553881384</v>
      </c>
      <c r="C78" s="25">
        <f>+(C28/C53-1)*100</f>
        <v>8.091653920128405</v>
      </c>
      <c r="D78" s="25">
        <f t="shared" si="12"/>
        <v>22.448657998600275</v>
      </c>
      <c r="E78" s="25">
        <f t="shared" si="12"/>
        <v>12.059163832717612</v>
      </c>
      <c r="F78" s="25">
        <f t="shared" si="12"/>
        <v>26.812467041650233</v>
      </c>
      <c r="G78" s="25">
        <f t="shared" si="12"/>
        <v>-90.59570171642868</v>
      </c>
      <c r="H78" s="25">
        <f t="shared" si="12"/>
        <v>11.50781839804913</v>
      </c>
      <c r="I78" s="25">
        <f>+(I28/I53-1)*100</f>
        <v>-41.48399458888772</v>
      </c>
      <c r="J78" s="25">
        <f t="shared" si="12"/>
        <v>9.836369716487159</v>
      </c>
      <c r="K78" s="25">
        <f t="shared" si="12"/>
        <v>10.704428000939647</v>
      </c>
      <c r="L78" s="25">
        <f t="shared" si="12"/>
        <v>16.07171095189075</v>
      </c>
    </row>
    <row r="79" spans="1:12" ht="7.5" customHeight="1">
      <c r="A79" s="10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2" ht="12.75">
      <c r="A80" s="3" t="s">
        <v>36</v>
      </c>
      <c r="B80" s="25">
        <f aca="true" t="shared" si="13" ref="B80:L80">+(B30/B55-1)*100</f>
        <v>24.83943641405053</v>
      </c>
      <c r="C80" s="25">
        <f>+(C30/C55-1)*100</f>
        <v>28.39847718842956</v>
      </c>
      <c r="D80" s="25">
        <f t="shared" si="13"/>
        <v>40.57545799831763</v>
      </c>
      <c r="E80" s="25">
        <f t="shared" si="13"/>
        <v>31.095516449728944</v>
      </c>
      <c r="F80" s="25">
        <f t="shared" si="13"/>
        <v>36.50890011561651</v>
      </c>
      <c r="G80" s="25">
        <f t="shared" si="13"/>
        <v>-0.8435799113063358</v>
      </c>
      <c r="H80" s="25">
        <f t="shared" si="13"/>
        <v>12.47114818088364</v>
      </c>
      <c r="I80" s="25">
        <f>+(I30/I55-1)*100</f>
        <v>-7.963298214130243</v>
      </c>
      <c r="J80" s="25">
        <f t="shared" si="13"/>
        <v>103.80318557061558</v>
      </c>
      <c r="K80" s="25">
        <f t="shared" si="13"/>
        <v>32.10019376829838</v>
      </c>
      <c r="L80" s="25">
        <f t="shared" si="13"/>
        <v>31.130614323918525</v>
      </c>
    </row>
    <row r="81" spans="1:12" ht="12.75">
      <c r="A81" s="10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2" ht="12.75">
      <c r="A82" s="29" t="s">
        <v>37</v>
      </c>
      <c r="B82" s="25">
        <f aca="true" t="shared" si="14" ref="B82:L82">+(B32/B57-1)*100</f>
        <v>16.259461817263166</v>
      </c>
      <c r="C82" s="25">
        <f>+(C32/C57-1)*100</f>
        <v>18.871971077713702</v>
      </c>
      <c r="D82" s="25">
        <f t="shared" si="14"/>
        <v>23.394528544674454</v>
      </c>
      <c r="E82" s="25">
        <f t="shared" si="14"/>
        <v>25.350295725923445</v>
      </c>
      <c r="F82" s="25">
        <f t="shared" si="14"/>
        <v>30.328033535516894</v>
      </c>
      <c r="G82" s="25">
        <f t="shared" si="14"/>
        <v>26.25162814662023</v>
      </c>
      <c r="H82" s="25">
        <f t="shared" si="14"/>
        <v>11.754960443317696</v>
      </c>
      <c r="I82" s="25">
        <f>+(I32/I57-1)*100</f>
        <v>-1.618666101608135</v>
      </c>
      <c r="J82" s="25">
        <f t="shared" si="14"/>
        <v>35.38676890230985</v>
      </c>
      <c r="K82" s="25">
        <f t="shared" si="14"/>
        <v>17.23513141846007</v>
      </c>
      <c r="L82" s="25">
        <f t="shared" si="14"/>
        <v>17.855776945979795</v>
      </c>
    </row>
    <row r="83" spans="1:12" ht="9" customHeight="1" thickBot="1">
      <c r="A83" s="11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2.25" customHeight="1">
      <c r="A84" s="2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1:12" s="42" customFormat="1" ht="12">
      <c r="A85" s="42" t="s">
        <v>59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1:12" s="42" customFormat="1" ht="12">
      <c r="A86" s="42" t="s">
        <v>60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8" ht="12.75">
      <c r="A88" s="17" t="s">
        <v>32</v>
      </c>
    </row>
    <row r="89" spans="2:12" ht="13.5" thickBot="1">
      <c r="B89" s="14" t="s">
        <v>5</v>
      </c>
      <c r="C89" s="14"/>
      <c r="D89" s="14" t="s">
        <v>7</v>
      </c>
      <c r="E89" s="19" t="s">
        <v>8</v>
      </c>
      <c r="F89" s="14" t="s">
        <v>9</v>
      </c>
      <c r="G89" s="14" t="s">
        <v>28</v>
      </c>
      <c r="H89" s="14" t="s">
        <v>12</v>
      </c>
      <c r="I89" s="14" t="s">
        <v>13</v>
      </c>
      <c r="J89" s="14" t="s">
        <v>14</v>
      </c>
      <c r="K89" s="14" t="s">
        <v>15</v>
      </c>
      <c r="L89" s="14" t="s">
        <v>30</v>
      </c>
    </row>
    <row r="91" spans="1:12" ht="12.75">
      <c r="A91" s="3" t="s">
        <v>10</v>
      </c>
      <c r="B91" s="25">
        <f aca="true" t="shared" si="15" ref="B91:L91">+(B11-B36)/($L$32-$L$57)*100</f>
        <v>2.801974366015653</v>
      </c>
      <c r="C91" s="25">
        <f>+(C11-C36)/($L$32-$L$57)*100</f>
        <v>0.40034415424604686</v>
      </c>
      <c r="D91" s="25">
        <f t="shared" si="15"/>
        <v>8.707604707052239</v>
      </c>
      <c r="E91" s="25">
        <f t="shared" si="15"/>
        <v>1.8096898726765172</v>
      </c>
      <c r="F91" s="25">
        <f t="shared" si="15"/>
        <v>1.9168545383651086</v>
      </c>
      <c r="G91" s="25">
        <f t="shared" si="15"/>
        <v>0.8963039764137016</v>
      </c>
      <c r="H91" s="25">
        <f t="shared" si="15"/>
        <v>2.488122713909492</v>
      </c>
      <c r="I91" s="25">
        <f>+(I11-I36)/($L$32-$L$57)*100</f>
        <v>0.05522456990067152</v>
      </c>
      <c r="J91" s="25">
        <f t="shared" si="15"/>
        <v>1.47473325824826</v>
      </c>
      <c r="K91" s="25">
        <f t="shared" si="15"/>
        <v>0.16741135354055456</v>
      </c>
      <c r="L91" s="25">
        <f t="shared" si="15"/>
        <v>20.71826351036824</v>
      </c>
    </row>
    <row r="92" spans="1:12" ht="12.75">
      <c r="A92" s="10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2.75">
      <c r="A93" s="3" t="s">
        <v>22</v>
      </c>
      <c r="B93" s="25">
        <f aca="true" t="shared" si="16" ref="B93:L93">+(B13-B38)/($L$32-$L$57)*100</f>
        <v>0.48358600701678567</v>
      </c>
      <c r="C93" s="25">
        <f>+(C13-C38)/($L$32-$L$57)*100</f>
        <v>-0.07138814151893366</v>
      </c>
      <c r="D93" s="25">
        <f t="shared" si="16"/>
        <v>2.7197300259468467</v>
      </c>
      <c r="E93" s="25">
        <f t="shared" si="16"/>
        <v>0.5981194839237558</v>
      </c>
      <c r="F93" s="25">
        <f t="shared" si="16"/>
        <v>1.597249771883924</v>
      </c>
      <c r="G93" s="25">
        <f t="shared" si="16"/>
        <v>0.6363510018773513</v>
      </c>
      <c r="H93" s="25">
        <f t="shared" si="16"/>
        <v>1.8838182630964904</v>
      </c>
      <c r="I93" s="25">
        <f>+(I13-I38)/($L$32-$L$57)*100</f>
        <v>0.0010633970574189997</v>
      </c>
      <c r="J93" s="25">
        <f t="shared" si="16"/>
        <v>0.4089879705387024</v>
      </c>
      <c r="K93" s="25">
        <f t="shared" si="16"/>
        <v>0.04669679111672105</v>
      </c>
      <c r="L93" s="25">
        <f t="shared" si="16"/>
        <v>8.304214570939063</v>
      </c>
    </row>
    <row r="94" spans="1:12" ht="12.75">
      <c r="A94" s="3" t="s">
        <v>23</v>
      </c>
      <c r="B94" s="25">
        <f aca="true" t="shared" si="17" ref="B94:L94">+(B14-B39)/($L$32-$L$57)*100</f>
        <v>0.3650450131263543</v>
      </c>
      <c r="C94" s="25">
        <f>+(C14-C39)/($L$32-$L$57)*100</f>
        <v>-0.05744431123991952</v>
      </c>
      <c r="D94" s="25">
        <f t="shared" si="17"/>
        <v>2.051858398962779</v>
      </c>
      <c r="E94" s="25">
        <f t="shared" si="17"/>
        <v>0.6217958554483174</v>
      </c>
      <c r="F94" s="25">
        <f t="shared" si="17"/>
        <v>1.028947554846101</v>
      </c>
      <c r="G94" s="25">
        <f t="shared" si="17"/>
        <v>0.2536476851032931</v>
      </c>
      <c r="H94" s="25">
        <f t="shared" si="17"/>
        <v>1.5823074344759627</v>
      </c>
      <c r="I94" s="25">
        <f>+(I14-I39)/($L$32-$L$57)*100</f>
        <v>-0.014264284145540606</v>
      </c>
      <c r="J94" s="25">
        <f t="shared" si="17"/>
        <v>0.40558012558811796</v>
      </c>
      <c r="K94" s="25">
        <f t="shared" si="17"/>
        <v>0.01808913598200302</v>
      </c>
      <c r="L94" s="25">
        <f t="shared" si="17"/>
        <v>6.255562608147472</v>
      </c>
    </row>
    <row r="95" spans="1:12" ht="12.75">
      <c r="A95" s="3" t="s">
        <v>24</v>
      </c>
      <c r="B95" s="25">
        <f aca="true" t="shared" si="18" ref="B95:L95">+(B15-B40)/($L$32-$L$57)*100</f>
        <v>1.1934327356159977</v>
      </c>
      <c r="C95" s="25">
        <f>+(C15-C40)/($L$32-$L$57)*100</f>
        <v>0.5003748832511284</v>
      </c>
      <c r="D95" s="25">
        <f t="shared" si="18"/>
        <v>4.064186960910492</v>
      </c>
      <c r="E95" s="25">
        <f t="shared" si="18"/>
        <v>0.7813202603105258</v>
      </c>
      <c r="F95" s="25">
        <f t="shared" si="18"/>
        <v>-0.0013074308548304565</v>
      </c>
      <c r="G95" s="25">
        <f t="shared" si="18"/>
        <v>0.021376658388774065</v>
      </c>
      <c r="H95" s="25">
        <f t="shared" si="18"/>
        <v>0.27282554603818804</v>
      </c>
      <c r="I95" s="25">
        <f>+(I15-I40)/($L$32-$L$57)*100</f>
        <v>0.010244769840050379</v>
      </c>
      <c r="J95" s="25">
        <f t="shared" si="18"/>
        <v>0.15724603927451744</v>
      </c>
      <c r="K95" s="25">
        <f t="shared" si="18"/>
        <v>0.04481626619808981</v>
      </c>
      <c r="L95" s="25">
        <f t="shared" si="18"/>
        <v>7.044516688972931</v>
      </c>
    </row>
    <row r="96" spans="1:12" ht="12.75">
      <c r="A96" s="10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12.75">
      <c r="A97" s="6" t="s">
        <v>38</v>
      </c>
      <c r="B97" s="25">
        <f aca="true" t="shared" si="19" ref="B97:L97">+(B17-B42)/($L$32-$L$57)*100</f>
        <v>5.311747375066775</v>
      </c>
      <c r="C97" s="25">
        <f>+(C17-C42)/($L$32-$L$57)*100</f>
        <v>0.21254977364627328</v>
      </c>
      <c r="D97" s="25">
        <f t="shared" si="19"/>
        <v>23.199640021169618</v>
      </c>
      <c r="E97" s="25">
        <f t="shared" si="19"/>
        <v>9.211661072006814</v>
      </c>
      <c r="F97" s="25">
        <f t="shared" si="19"/>
        <v>5.144484325950918</v>
      </c>
      <c r="G97" s="25">
        <f t="shared" si="19"/>
        <v>2.01570535591925</v>
      </c>
      <c r="H97" s="25">
        <f t="shared" si="19"/>
        <v>29.097212633143098</v>
      </c>
      <c r="I97" s="25">
        <f>+(I17-I42)/($L$32-$L$57)*100</f>
        <v>-0.09649034683180024</v>
      </c>
      <c r="J97" s="25">
        <f t="shared" si="19"/>
        <v>4.642655056468863</v>
      </c>
      <c r="K97" s="25">
        <f t="shared" si="19"/>
        <v>0.5425712230919917</v>
      </c>
      <c r="L97" s="25">
        <f t="shared" si="19"/>
        <v>79.2817364896318</v>
      </c>
    </row>
    <row r="98" spans="1:12" ht="12.75">
      <c r="A98" s="10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3" ht="12.75">
      <c r="A99" s="3" t="s">
        <v>25</v>
      </c>
      <c r="B99" s="25">
        <f aca="true" t="shared" si="20" ref="B99:L99">+(B19-B44)/($L$32-$L$57)*100</f>
        <v>1.0966332491181592</v>
      </c>
      <c r="C99" s="25">
        <f>+(C19-C44)/($L$32-$L$57)*100</f>
        <v>0.06583971970018607</v>
      </c>
      <c r="D99" s="25">
        <f t="shared" si="20"/>
        <v>4.10000038387068</v>
      </c>
      <c r="E99" s="25">
        <f t="shared" si="20"/>
        <v>1.9307886909660776</v>
      </c>
      <c r="F99" s="25">
        <f t="shared" si="20"/>
        <v>2.5996650718762444</v>
      </c>
      <c r="G99" s="25">
        <f t="shared" si="20"/>
        <v>2.0804155962565436</v>
      </c>
      <c r="H99" s="25">
        <f t="shared" si="20"/>
        <v>23.119582834437523</v>
      </c>
      <c r="I99" s="25">
        <f>+(I19-I44)/($L$32-$L$57)*100</f>
        <v>-0.003451756857017712</v>
      </c>
      <c r="J99" s="25">
        <f t="shared" si="20"/>
        <v>2.3177343477526513</v>
      </c>
      <c r="K99" s="25">
        <f t="shared" si="20"/>
        <v>0.3173099548976957</v>
      </c>
      <c r="L99" s="25">
        <f t="shared" si="20"/>
        <v>37.624518092018846</v>
      </c>
      <c r="M99" s="48"/>
    </row>
    <row r="100" spans="1:12" ht="12.75">
      <c r="A100" s="10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</row>
    <row r="101" spans="1:14" ht="12.75">
      <c r="A101" s="3" t="s">
        <v>33</v>
      </c>
      <c r="B101" s="25">
        <f aca="true" t="shared" si="21" ref="B101:K101">+(B21-B46)/($L$32-$L$57)*100</f>
        <v>0.5725509433634197</v>
      </c>
      <c r="C101" s="25">
        <f>+(C21-C46)/($L$32-$L$57)*100</f>
        <v>-0.007143665867369711</v>
      </c>
      <c r="D101" s="25">
        <f t="shared" si="21"/>
        <v>4.534518081245906</v>
      </c>
      <c r="E101" s="25">
        <f t="shared" si="21"/>
        <v>1.8758672717738578</v>
      </c>
      <c r="F101" s="25">
        <f t="shared" si="21"/>
        <v>0.8685019413174425</v>
      </c>
      <c r="G101" s="25">
        <f t="shared" si="21"/>
        <v>0.27887660558028465</v>
      </c>
      <c r="H101" s="25">
        <f t="shared" si="21"/>
        <v>3.790429885500848</v>
      </c>
      <c r="I101" s="25">
        <f>+(I21-I46)/($L$32-$L$57)*100</f>
        <v>-0.010108586068001472</v>
      </c>
      <c r="J101" s="25">
        <f t="shared" si="21"/>
        <v>-0.6950916914925498</v>
      </c>
      <c r="K101" s="25">
        <f t="shared" si="21"/>
        <v>-0.018323959011058114</v>
      </c>
      <c r="L101" s="25">
        <f>+(L21-L46)/($L$32-$L$57)*100</f>
        <v>11.19007682634281</v>
      </c>
      <c r="M101" s="48"/>
      <c r="N101" s="50"/>
    </row>
    <row r="102" spans="1:12" ht="12.75">
      <c r="A102" s="10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spans="1:13" ht="12.75">
      <c r="A103" s="3" t="s">
        <v>26</v>
      </c>
      <c r="B103" s="25">
        <f aca="true" t="shared" si="22" ref="B103:L103">+(B24-B49)/($L$32-$L$57)*100</f>
        <v>-0.15499872466587467</v>
      </c>
      <c r="C103" s="25">
        <f>+(C24-C49)/($L$32-$L$57)*100</f>
        <v>0.10900834332250936</v>
      </c>
      <c r="D103" s="25">
        <f t="shared" si="22"/>
        <v>1.0093217774058623</v>
      </c>
      <c r="E103" s="25">
        <f t="shared" si="22"/>
        <v>1.0929944625109</v>
      </c>
      <c r="F103" s="25">
        <f t="shared" si="22"/>
        <v>0.14338224541689315</v>
      </c>
      <c r="G103" s="25">
        <f t="shared" si="22"/>
        <v>-0.01009156819079667</v>
      </c>
      <c r="H103" s="25">
        <f t="shared" si="22"/>
        <v>0.37971077866824865</v>
      </c>
      <c r="I103" s="25">
        <f>+(I24-I49)/($L$32-$L$57)*100</f>
        <v>3.213000057054677E-05</v>
      </c>
      <c r="J103" s="25">
        <f t="shared" si="22"/>
        <v>0.02711914882657548</v>
      </c>
      <c r="K103" s="25">
        <f t="shared" si="22"/>
        <v>0.018529671747255103</v>
      </c>
      <c r="L103" s="25">
        <f t="shared" si="22"/>
        <v>2.615008265042146</v>
      </c>
      <c r="M103" s="48"/>
    </row>
    <row r="104" spans="1:12" ht="12.75">
      <c r="A104" s="10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1:13" ht="12.75">
      <c r="A105" s="3" t="s">
        <v>27</v>
      </c>
      <c r="B105" s="25">
        <f aca="true" t="shared" si="23" ref="B105:L107">+(B26-B51)/($L$32-$L$57)*100</f>
        <v>0.929433430372373</v>
      </c>
      <c r="C105" s="25">
        <f>+(C26-C51)/($L$32-$L$57)*100</f>
        <v>-0.011116250499400637</v>
      </c>
      <c r="D105" s="25">
        <f t="shared" si="23"/>
        <v>0.733309624642811</v>
      </c>
      <c r="E105" s="25">
        <f t="shared" si="23"/>
        <v>2.2547260892044596</v>
      </c>
      <c r="F105" s="25">
        <f t="shared" si="23"/>
        <v>0.14513273467673404</v>
      </c>
      <c r="G105" s="25">
        <f t="shared" si="23"/>
        <v>-0.08468572329649887</v>
      </c>
      <c r="H105" s="25">
        <f t="shared" si="23"/>
        <v>0.021368895644012096</v>
      </c>
      <c r="I105" s="25">
        <f>+(I26-I51)/($L$32-$L$57)*100</f>
        <v>-0.0015376580672902735</v>
      </c>
      <c r="J105" s="25">
        <f t="shared" si="23"/>
        <v>1.0094420999496758</v>
      </c>
      <c r="K105" s="25">
        <f t="shared" si="23"/>
        <v>-0.002198797453879369</v>
      </c>
      <c r="L105" s="25">
        <f t="shared" si="23"/>
        <v>4.9938744451729935</v>
      </c>
      <c r="M105" s="48"/>
    </row>
    <row r="106" spans="1:12" ht="12.75">
      <c r="A106" s="3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</row>
    <row r="107" spans="1:13" ht="12.75">
      <c r="A107" s="3" t="s">
        <v>63</v>
      </c>
      <c r="B107" s="25">
        <f t="shared" si="23"/>
        <v>0.5565771553291038</v>
      </c>
      <c r="C107" s="25">
        <f>+(C28-C53)/($L$32-$L$57)*100</f>
        <v>0.010369086316043554</v>
      </c>
      <c r="D107" s="25">
        <f t="shared" si="23"/>
        <v>1.672623088411213</v>
      </c>
      <c r="E107" s="25">
        <f t="shared" si="23"/>
        <v>0.6120633142027708</v>
      </c>
      <c r="F107" s="25">
        <f t="shared" si="23"/>
        <v>0.09057351368566029</v>
      </c>
      <c r="G107" s="25">
        <f t="shared" si="23"/>
        <v>-0.243788999255361</v>
      </c>
      <c r="H107" s="25">
        <f t="shared" si="23"/>
        <v>0.1748305968469806</v>
      </c>
      <c r="I107" s="25">
        <f>+(I28-I53)/($L$32-$L$57)*100</f>
        <v>-0.03029372717842963</v>
      </c>
      <c r="J107" s="25">
        <f t="shared" si="23"/>
        <v>0.08334276845264667</v>
      </c>
      <c r="K107" s="25">
        <f t="shared" si="23"/>
        <v>0.014149543015211269</v>
      </c>
      <c r="L107" s="25">
        <f t="shared" si="23"/>
        <v>2.940446339825849</v>
      </c>
      <c r="M107" s="48"/>
    </row>
    <row r="108" spans="1:12" ht="12.75">
      <c r="A108" s="10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</row>
    <row r="109" spans="1:13" ht="12.75">
      <c r="A109" s="3" t="s">
        <v>36</v>
      </c>
      <c r="B109" s="25">
        <f aca="true" t="shared" si="24" ref="B109:L109">+(B30-B55)/($L$32-$L$57)*100</f>
        <v>2.2976385422496315</v>
      </c>
      <c r="C109" s="25">
        <f>+(C30-C55)/($L$32-$L$57)*100</f>
        <v>0.04502197893428689</v>
      </c>
      <c r="D109" s="25">
        <f t="shared" si="24"/>
        <v>10.898121252956566</v>
      </c>
      <c r="E109" s="25">
        <f t="shared" si="24"/>
        <v>1.4178575680621701</v>
      </c>
      <c r="F109" s="25">
        <f t="shared" si="24"/>
        <v>1.2603289453161999</v>
      </c>
      <c r="G109" s="25">
        <f t="shared" si="24"/>
        <v>-0.021824956898788068</v>
      </c>
      <c r="H109" s="25">
        <f t="shared" si="24"/>
        <v>1.5983394430959967</v>
      </c>
      <c r="I109" s="25">
        <f>+(I30-I55)/($L$32-$L$57)*100</f>
        <v>-0.051615871692111355</v>
      </c>
      <c r="J109" s="25">
        <f t="shared" si="24"/>
        <v>1.9009370559832244</v>
      </c>
      <c r="K109" s="25">
        <f t="shared" si="24"/>
        <v>0.2202271282160414</v>
      </c>
      <c r="L109" s="25">
        <f t="shared" si="24"/>
        <v>19.565031086223218</v>
      </c>
      <c r="M109" s="48"/>
    </row>
    <row r="110" spans="1:12" ht="12.75">
      <c r="A110" s="10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</row>
    <row r="111" spans="1:12" ht="12.75">
      <c r="A111" s="29" t="s">
        <v>18</v>
      </c>
      <c r="B111" s="25">
        <f aca="true" t="shared" si="25" ref="B111:L111">+(B32-B57)/($L$32-$L$57)*100</f>
        <v>8.113721741082426</v>
      </c>
      <c r="C111" s="25">
        <f>+(C32-C57)/($L$32-$L$57)*100</f>
        <v>0.6128939278923204</v>
      </c>
      <c r="D111" s="25">
        <f t="shared" si="25"/>
        <v>31.907244728221855</v>
      </c>
      <c r="E111" s="25">
        <f t="shared" si="25"/>
        <v>11.021350944683332</v>
      </c>
      <c r="F111" s="25">
        <f t="shared" si="25"/>
        <v>7.061338864316026</v>
      </c>
      <c r="G111" s="25">
        <f t="shared" si="25"/>
        <v>2.912009332332952</v>
      </c>
      <c r="H111" s="25">
        <f t="shared" si="25"/>
        <v>31.585335347052595</v>
      </c>
      <c r="I111" s="25">
        <f>+(I32-I57)/($L$32-$L$57)*100</f>
        <v>-0.041265776931128616</v>
      </c>
      <c r="J111" s="25">
        <f t="shared" si="25"/>
        <v>6.117388314717125</v>
      </c>
      <c r="K111" s="25">
        <f t="shared" si="25"/>
        <v>0.7099825766325465</v>
      </c>
      <c r="L111" s="25">
        <f t="shared" si="25"/>
        <v>100</v>
      </c>
    </row>
    <row r="113" spans="2:12" ht="12.7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</row>
  </sheetData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4"/>
  <sheetViews>
    <sheetView workbookViewId="0" topLeftCell="A1">
      <pane xSplit="1" ySplit="7" topLeftCell="F10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1" sqref="M1:O16384"/>
    </sheetView>
  </sheetViews>
  <sheetFormatPr defaultColWidth="11.421875" defaultRowHeight="12.75"/>
  <cols>
    <col min="1" max="1" width="14.00390625" style="0" customWidth="1"/>
    <col min="2" max="7" width="8.8515625" style="0" customWidth="1"/>
    <col min="8" max="8" width="9.57421875" style="0" customWidth="1"/>
    <col min="9" max="12" width="9.00390625" style="0" customWidth="1"/>
  </cols>
  <sheetData>
    <row r="1" ht="15">
      <c r="A1" s="1" t="s">
        <v>58</v>
      </c>
    </row>
    <row r="2" ht="12.75">
      <c r="A2" s="6" t="str">
        <f>+Exp!A2</f>
        <v>ARGENTINA, BOLIVIA, BRASIL, CHILE, COLOMBIA, ECUADOR, MÉXICO, PARAGUAY, PERÚ Y URUGUAY</v>
      </c>
    </row>
    <row r="3" ht="12.75">
      <c r="A3" s="6" t="s">
        <v>35</v>
      </c>
    </row>
    <row r="4" ht="12.75">
      <c r="A4" s="3" t="str">
        <f>+Exp!A4</f>
        <v>Enero-setiembre 2004-2005</v>
      </c>
    </row>
    <row r="5" ht="12.75">
      <c r="A5" s="3" t="s">
        <v>90</v>
      </c>
    </row>
    <row r="6" spans="1:12" ht="9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 customHeight="1" thickBot="1">
      <c r="A7" s="13" t="s">
        <v>1</v>
      </c>
      <c r="B7" s="14" t="s">
        <v>84</v>
      </c>
      <c r="C7" s="14" t="s">
        <v>85</v>
      </c>
      <c r="D7" s="14" t="s">
        <v>86</v>
      </c>
      <c r="E7" s="19" t="s">
        <v>87</v>
      </c>
      <c r="F7" s="14" t="s">
        <v>98</v>
      </c>
      <c r="G7" s="14" t="s">
        <v>88</v>
      </c>
      <c r="H7" s="14" t="s">
        <v>89</v>
      </c>
      <c r="I7" s="14" t="s">
        <v>118</v>
      </c>
      <c r="J7" s="14" t="s">
        <v>91</v>
      </c>
      <c r="K7" s="14" t="s">
        <v>92</v>
      </c>
      <c r="L7" s="14" t="s">
        <v>30</v>
      </c>
    </row>
    <row r="8" ht="9" customHeight="1">
      <c r="A8" s="8"/>
    </row>
    <row r="9" spans="1:12" ht="15">
      <c r="A9" s="7"/>
      <c r="B9" s="7" t="str">
        <f>+Exp!B10</f>
        <v>Enero-setiembre 2005</v>
      </c>
      <c r="C9" s="7"/>
      <c r="D9" s="12"/>
      <c r="E9" s="12"/>
      <c r="F9" s="12"/>
      <c r="G9" s="12"/>
      <c r="H9" s="12"/>
      <c r="I9" s="12"/>
      <c r="J9" s="12"/>
      <c r="K9" s="12"/>
      <c r="L9" s="12"/>
    </row>
    <row r="10" ht="9" customHeight="1">
      <c r="A10" s="5"/>
    </row>
    <row r="11" spans="1:12" ht="12.75">
      <c r="A11" s="6" t="s">
        <v>10</v>
      </c>
      <c r="B11" s="72">
        <f>+Imp!B24</f>
        <v>9338.860000000002</v>
      </c>
      <c r="C11" s="72">
        <f>+Imp!C24</f>
        <v>1008.452</v>
      </c>
      <c r="D11" s="72">
        <f>+Imp!D24</f>
        <v>8373.442</v>
      </c>
      <c r="E11" s="72">
        <f>+Imp!E24</f>
        <v>8271.4</v>
      </c>
      <c r="F11" s="72">
        <f>+Imp!F24</f>
        <v>4474.624303839999</v>
      </c>
      <c r="G11" s="72">
        <f>+Imp!G24</f>
        <v>2951.6359999999995</v>
      </c>
      <c r="H11" s="72">
        <f>+Imp!H24</f>
        <v>7616.746000000001</v>
      </c>
      <c r="I11" s="72">
        <f>+Imp!I24</f>
        <v>1168.528689</v>
      </c>
      <c r="J11" s="72">
        <f>+Imp!J24</f>
        <v>3803.799</v>
      </c>
      <c r="K11" s="72">
        <f>+Imp!K24</f>
        <v>1353.5590000000002</v>
      </c>
      <c r="L11" s="74">
        <f>SUM(B11:K11)</f>
        <v>48361.04699284</v>
      </c>
    </row>
    <row r="12" spans="1:12" ht="6.75" customHeight="1">
      <c r="A12" s="10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4"/>
    </row>
    <row r="13" spans="1:12" ht="12.75">
      <c r="A13" s="3" t="s">
        <v>39</v>
      </c>
      <c r="B13" s="72">
        <f>+Imp!B13+Imp!B16+Imp!B18+Imp!B21+Imp!B23</f>
        <v>331.64599999999996</v>
      </c>
      <c r="C13" s="72">
        <f>+Imp!C13+Imp!C16+Imp!C18+Imp!C21+Imp!C23</f>
        <v>182.28199999999998</v>
      </c>
      <c r="D13" s="72">
        <f>+Imp!D13+Imp!D16+Imp!D18+Imp!D21+Imp!D23</f>
        <v>1356.4569999999999</v>
      </c>
      <c r="E13" s="72">
        <f>+Imp!E13+Imp!E16+Imp!E18+Imp!E21+Imp!E23</f>
        <v>1418</v>
      </c>
      <c r="F13" s="72">
        <f>+Imp!F13+Imp!F16+Imp!F18+Imp!F21+Imp!F23</f>
        <v>1629.06164198</v>
      </c>
      <c r="G13" s="72">
        <f>+Imp!G13+Imp!G16+Imp!G18+Imp!G21+Imp!G23</f>
        <v>1587.6000000000001</v>
      </c>
      <c r="H13" s="72">
        <f>+Imp!H13+Imp!H16+Imp!H18+Imp!H21+Imp!H23</f>
        <v>1477.293</v>
      </c>
      <c r="I13" s="72">
        <f>+Imp!I13+Imp!I16+Imp!I18+Imp!I21+Imp!I23</f>
        <v>17.206629</v>
      </c>
      <c r="J13" s="72">
        <f>+Imp!J13+Imp!J16+Imp!J18+Imp!J21+Imp!J23</f>
        <v>1732.517</v>
      </c>
      <c r="K13" s="72">
        <f>+Imp!K13+Imp!K16+Imp!K18+Imp!K21+Imp!K23</f>
        <v>79.05</v>
      </c>
      <c r="L13" s="74">
        <f>SUM(B13:K13)</f>
        <v>9811.11327098</v>
      </c>
    </row>
    <row r="14" spans="1:12" ht="12.75">
      <c r="A14" s="3" t="s">
        <v>40</v>
      </c>
      <c r="B14" s="72">
        <f>+Imp!B16+Imp!B19+Imp!B23</f>
        <v>605.823</v>
      </c>
      <c r="C14" s="72">
        <f>+Imp!C16+Imp!C19+Imp!C23</f>
        <v>104.443</v>
      </c>
      <c r="D14" s="72">
        <f>+Imp!D16+Imp!D19+Imp!D23</f>
        <v>927.6980000000001</v>
      </c>
      <c r="E14" s="72">
        <f>+Imp!E16+Imp!E19+Imp!E23</f>
        <v>918.8000000000001</v>
      </c>
      <c r="F14" s="72">
        <f>+Imp!F16+Imp!F19+Imp!F23</f>
        <v>2044.9514378099998</v>
      </c>
      <c r="G14" s="72">
        <f>+Imp!G16+Imp!G19+Imp!G23</f>
        <v>1551.4</v>
      </c>
      <c r="H14" s="72">
        <f>+Imp!H16+Imp!H19+Imp!H23</f>
        <v>1059.29</v>
      </c>
      <c r="I14" s="72">
        <f>+Imp!I16+Imp!I19+Imp!I23</f>
        <v>16.860878</v>
      </c>
      <c r="J14" s="72">
        <f>+Imp!J16+Imp!J19+Imp!J23</f>
        <v>1237.16</v>
      </c>
      <c r="K14" s="72">
        <f>+Imp!K16+Imp!K19+Imp!K23</f>
        <v>109.509</v>
      </c>
      <c r="L14" s="74">
        <f>SUM(B14:K14)</f>
        <v>8575.93531581</v>
      </c>
    </row>
    <row r="15" spans="1:12" ht="12.75">
      <c r="A15" s="3" t="s">
        <v>41</v>
      </c>
      <c r="B15" s="72">
        <f>+Imp!B12+Imp!B14+Imp!B20+Imp!B22</f>
        <v>8052.785</v>
      </c>
      <c r="C15" s="72">
        <f>+Imp!C12+Imp!C14+Imp!C20+Imp!C22</f>
        <v>678.158</v>
      </c>
      <c r="D15" s="72">
        <f>+Imp!D12+Imp!D14+Imp!D20+Imp!D22</f>
        <v>5173.482</v>
      </c>
      <c r="E15" s="72">
        <f>+Imp!E12+Imp!E14+Imp!E20+Imp!E22</f>
        <v>6323.1</v>
      </c>
      <c r="F15" s="72">
        <f>+Imp!F12+Imp!F14+Imp!F20+Imp!F22</f>
        <v>1360.8846554</v>
      </c>
      <c r="G15" s="72">
        <f>+Imp!G12+Imp!G14+Imp!G20+Imp!G22</f>
        <v>833.644</v>
      </c>
      <c r="H15" s="72">
        <f>+Imp!H12+Imp!H14+Imp!H20+Imp!H22</f>
        <v>4842.996</v>
      </c>
      <c r="I15" s="72">
        <f>+Imp!I12+Imp!I14+Imp!I20+Imp!I22</f>
        <v>1114.417124</v>
      </c>
      <c r="J15" s="72">
        <f>+Imp!J12+Imp!J14+Imp!J20+Imp!J22</f>
        <v>1387.706</v>
      </c>
      <c r="K15" s="72">
        <f>+Imp!K12+Imp!K14+Imp!K20+Imp!K22</f>
        <v>1184.003</v>
      </c>
      <c r="L15" s="74">
        <f>SUM(B15:K15)</f>
        <v>30951.1757794</v>
      </c>
    </row>
    <row r="16" spans="1:12" ht="9" customHeight="1">
      <c r="A16" s="3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4"/>
    </row>
    <row r="17" spans="1:14" ht="12.75">
      <c r="A17" s="6" t="s">
        <v>38</v>
      </c>
      <c r="B17" s="72">
        <f>SUM(B19:B30)</f>
        <v>11648.352</v>
      </c>
      <c r="C17" s="72">
        <f>SUM(C19:C30)</f>
        <v>659.734</v>
      </c>
      <c r="D17" s="72">
        <f>SUM(D19:D30)</f>
        <v>45682.079</v>
      </c>
      <c r="E17" s="72">
        <f aca="true" t="shared" si="0" ref="E17:K17">SUM(E19:E30)</f>
        <v>13560.800000000001</v>
      </c>
      <c r="F17" s="72">
        <f t="shared" si="0"/>
        <v>11071.654563010019</v>
      </c>
      <c r="G17" s="72">
        <f t="shared" si="0"/>
        <v>4053.1990000000005</v>
      </c>
      <c r="H17" s="72">
        <f t="shared" si="0"/>
        <v>151331.525</v>
      </c>
      <c r="I17" s="72">
        <f>SUM(I19:I30)</f>
        <v>942.3601009999995</v>
      </c>
      <c r="J17" s="72">
        <f t="shared" si="0"/>
        <v>5325.5740000000005</v>
      </c>
      <c r="K17" s="72">
        <f t="shared" si="0"/>
        <v>1453.312</v>
      </c>
      <c r="L17" s="74">
        <f>SUM(B17:K17)</f>
        <v>245728.58966401</v>
      </c>
      <c r="M17" s="9"/>
      <c r="N17" s="9"/>
    </row>
    <row r="18" spans="1:14" ht="6.75" customHeight="1">
      <c r="A18" s="10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4"/>
      <c r="M18" s="9"/>
      <c r="N18" s="9"/>
    </row>
    <row r="19" spans="1:14" ht="12.75">
      <c r="A19" s="3" t="s">
        <v>25</v>
      </c>
      <c r="B19" s="72">
        <v>2991.248</v>
      </c>
      <c r="C19" s="72">
        <v>248.461</v>
      </c>
      <c r="D19" s="72">
        <v>9506.719</v>
      </c>
      <c r="E19" s="72">
        <v>3656.7</v>
      </c>
      <c r="F19" s="72">
        <v>4543.859833749999</v>
      </c>
      <c r="G19" s="72">
        <v>1368.7</v>
      </c>
      <c r="H19" s="72">
        <v>86041.121</v>
      </c>
      <c r="I19" s="72">
        <v>69.01982400000001</v>
      </c>
      <c r="J19" s="72">
        <v>1730.297</v>
      </c>
      <c r="K19" s="72">
        <v>191.59</v>
      </c>
      <c r="L19" s="74">
        <f>SUM(B19:K19)</f>
        <v>110347.71565775</v>
      </c>
      <c r="M19" s="9"/>
      <c r="N19" s="9"/>
    </row>
    <row r="20" spans="1:14" ht="6.75" customHeight="1">
      <c r="A20" s="10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4"/>
      <c r="M20" s="9"/>
      <c r="N20" s="9"/>
    </row>
    <row r="21" spans="1:14" ht="12.75">
      <c r="A21" s="3" t="s">
        <v>81</v>
      </c>
      <c r="B21" s="72">
        <v>3514.634</v>
      </c>
      <c r="C21" s="72">
        <v>153.736</v>
      </c>
      <c r="D21" s="72">
        <v>13263.723</v>
      </c>
      <c r="E21" s="72">
        <v>3692.4</v>
      </c>
      <c r="F21" s="72">
        <v>2085.4042889199995</v>
      </c>
      <c r="G21" s="72">
        <v>748.1</v>
      </c>
      <c r="H21" s="72">
        <v>17894.479</v>
      </c>
      <c r="I21" s="72">
        <v>133.46782600000003</v>
      </c>
      <c r="J21" s="72">
        <v>1049.303</v>
      </c>
      <c r="K21" s="72">
        <v>296.21</v>
      </c>
      <c r="L21" s="74">
        <f>SUM(B21:K21)</f>
        <v>42831.45711492</v>
      </c>
      <c r="M21" s="9"/>
      <c r="N21" s="9"/>
    </row>
    <row r="22" spans="1:14" ht="12.75">
      <c r="A22" s="3" t="s">
        <v>82</v>
      </c>
      <c r="B22" s="72">
        <v>123.811</v>
      </c>
      <c r="C22" s="72">
        <v>2.159</v>
      </c>
      <c r="D22" s="72">
        <v>422.147</v>
      </c>
      <c r="E22" s="72">
        <v>67.7</v>
      </c>
      <c r="F22" s="72">
        <v>87.77124056999999</v>
      </c>
      <c r="G22" s="72">
        <v>29.023</v>
      </c>
      <c r="H22" s="72">
        <v>713.05</v>
      </c>
      <c r="I22" s="72">
        <v>2.4138929999999816</v>
      </c>
      <c r="J22" s="72">
        <v>56.947</v>
      </c>
      <c r="K22" s="72">
        <v>7.046</v>
      </c>
      <c r="L22" s="74">
        <f>SUM(B22:K22)</f>
        <v>1512.0681335699999</v>
      </c>
      <c r="M22" s="9"/>
      <c r="N22" s="9"/>
    </row>
    <row r="23" spans="1:14" ht="7.5" customHeight="1">
      <c r="A23" s="10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4"/>
      <c r="M23" s="9"/>
      <c r="N23" s="9"/>
    </row>
    <row r="24" spans="1:14" ht="12.75">
      <c r="A24" s="3" t="s">
        <v>26</v>
      </c>
      <c r="B24" s="72">
        <v>575.168</v>
      </c>
      <c r="C24" s="72">
        <v>91.552</v>
      </c>
      <c r="D24" s="72">
        <v>2555.675</v>
      </c>
      <c r="E24" s="72">
        <v>735.1</v>
      </c>
      <c r="F24" s="72">
        <v>507.48364884</v>
      </c>
      <c r="G24" s="72">
        <v>247.4</v>
      </c>
      <c r="H24" s="72">
        <v>9102.991</v>
      </c>
      <c r="I24" s="72">
        <v>63.860459999999996</v>
      </c>
      <c r="J24" s="72">
        <v>328.303</v>
      </c>
      <c r="K24" s="72">
        <v>31.469</v>
      </c>
      <c r="L24" s="74">
        <f>SUM(B24:K24)</f>
        <v>14239.002108839999</v>
      </c>
      <c r="M24" s="9"/>
      <c r="N24" s="9"/>
    </row>
    <row r="25" spans="1:14" ht="7.5" customHeight="1">
      <c r="A25" s="10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4"/>
      <c r="M25" s="9"/>
      <c r="N25" s="9"/>
    </row>
    <row r="26" spans="1:14" ht="12.75">
      <c r="A26" s="3" t="s">
        <v>27</v>
      </c>
      <c r="B26" s="72">
        <v>1528.371</v>
      </c>
      <c r="C26" s="72">
        <v>93.708</v>
      </c>
      <c r="D26" s="72">
        <v>3840.69</v>
      </c>
      <c r="E26" s="72">
        <v>1813.736</v>
      </c>
      <c r="F26" s="72">
        <v>1131.9789520099998</v>
      </c>
      <c r="G26" s="72">
        <v>446.606</v>
      </c>
      <c r="H26" s="72">
        <v>12274.496</v>
      </c>
      <c r="I26" s="72">
        <v>400.034329</v>
      </c>
      <c r="J26" s="72">
        <v>733.051</v>
      </c>
      <c r="K26" s="72">
        <v>166.2</v>
      </c>
      <c r="L26" s="74">
        <f>SUM(B26:K26)</f>
        <v>22428.871281009997</v>
      </c>
      <c r="M26" s="9"/>
      <c r="N26" s="9"/>
    </row>
    <row r="27" spans="1:14" ht="7.5" customHeight="1">
      <c r="A27" s="10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4"/>
      <c r="M27" s="9"/>
      <c r="N27" s="9"/>
    </row>
    <row r="28" spans="1:14" ht="12.75">
      <c r="A28" s="3" t="s">
        <v>63</v>
      </c>
      <c r="B28" s="72">
        <v>1043.88</v>
      </c>
      <c r="C28" s="72">
        <v>29.931</v>
      </c>
      <c r="D28" s="72">
        <v>4820.728</v>
      </c>
      <c r="E28" s="72">
        <v>1296.564</v>
      </c>
      <c r="F28" s="72">
        <v>880.7470527500002</v>
      </c>
      <c r="G28" s="72">
        <v>489.478</v>
      </c>
      <c r="H28" s="72">
        <v>14737.529</v>
      </c>
      <c r="I28" s="72">
        <v>76.900368</v>
      </c>
      <c r="J28" s="72">
        <v>524.568</v>
      </c>
      <c r="K28" s="72">
        <v>101.124</v>
      </c>
      <c r="L28" s="74">
        <f>SUM(B28:K28)</f>
        <v>24001.44942075</v>
      </c>
      <c r="M28" s="9"/>
      <c r="N28" s="9"/>
    </row>
    <row r="29" spans="1:14" ht="7.5" customHeight="1">
      <c r="A29" s="10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4"/>
      <c r="M29" s="9"/>
      <c r="N29" s="9"/>
    </row>
    <row r="30" spans="1:14" ht="12.75">
      <c r="A30" s="3" t="s">
        <v>36</v>
      </c>
      <c r="B30" s="72">
        <v>1871.24</v>
      </c>
      <c r="C30" s="72">
        <v>40.187</v>
      </c>
      <c r="D30" s="72">
        <v>11272.397</v>
      </c>
      <c r="E30" s="72">
        <f>2000.3+298.3</f>
        <v>2298.6</v>
      </c>
      <c r="F30" s="72">
        <v>1834.4095461700206</v>
      </c>
      <c r="G30" s="72">
        <f>504.692+219.2</f>
        <v>723.892</v>
      </c>
      <c r="H30" s="72">
        <f>6321.283+4246.576</f>
        <v>10567.859</v>
      </c>
      <c r="I30" s="72">
        <v>196.6634009999996</v>
      </c>
      <c r="J30" s="72">
        <v>903.105</v>
      </c>
      <c r="K30" s="72">
        <v>659.673</v>
      </c>
      <c r="L30" s="74">
        <f>SUM(B30:K30)</f>
        <v>30368.02594717002</v>
      </c>
      <c r="M30" s="9"/>
      <c r="N30" s="9"/>
    </row>
    <row r="31" spans="1:14" ht="9" customHeight="1">
      <c r="A31" s="10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4"/>
      <c r="M31" s="9"/>
      <c r="N31" s="9"/>
    </row>
    <row r="32" spans="1:14" ht="12.75">
      <c r="A32" s="29" t="s">
        <v>37</v>
      </c>
      <c r="B32" s="72">
        <f aca="true" t="shared" si="1" ref="B32:K32">+B11+B17</f>
        <v>20987.212000000003</v>
      </c>
      <c r="C32" s="72">
        <f t="shared" si="1"/>
        <v>1668.1860000000001</v>
      </c>
      <c r="D32" s="72">
        <f t="shared" si="1"/>
        <v>54055.52099999999</v>
      </c>
      <c r="E32" s="72">
        <f t="shared" si="1"/>
        <v>21832.2</v>
      </c>
      <c r="F32" s="72">
        <f t="shared" si="1"/>
        <v>15546.278866850018</v>
      </c>
      <c r="G32" s="72">
        <f t="shared" si="1"/>
        <v>7004.835</v>
      </c>
      <c r="H32" s="72">
        <f t="shared" si="1"/>
        <v>158948.271</v>
      </c>
      <c r="I32" s="72">
        <f t="shared" si="1"/>
        <v>2110.8887899999995</v>
      </c>
      <c r="J32" s="72">
        <f t="shared" si="1"/>
        <v>9129.373</v>
      </c>
      <c r="K32" s="72">
        <f t="shared" si="1"/>
        <v>2806.871</v>
      </c>
      <c r="L32" s="74">
        <f>SUM(B32:K32)</f>
        <v>294089.63665685005</v>
      </c>
      <c r="M32" s="9"/>
      <c r="N32" s="9"/>
    </row>
    <row r="33" ht="9" customHeight="1"/>
    <row r="34" spans="1:12" ht="15">
      <c r="A34" s="7"/>
      <c r="B34" s="7" t="str">
        <f>+Exp!B26</f>
        <v>Enero-setiembre 2004</v>
      </c>
      <c r="C34" s="7"/>
      <c r="D34" s="12"/>
      <c r="E34" s="12"/>
      <c r="F34" s="12"/>
      <c r="G34" s="12"/>
      <c r="H34" s="12"/>
      <c r="I34" s="12"/>
      <c r="J34" s="12"/>
      <c r="K34" s="12"/>
      <c r="L34" s="12"/>
    </row>
    <row r="35" spans="1:11" ht="9" customHeight="1">
      <c r="A35" s="5"/>
      <c r="D35" s="12"/>
      <c r="E35" s="12"/>
      <c r="F35" s="12"/>
      <c r="G35" s="12"/>
      <c r="H35" s="12"/>
      <c r="I35" s="12"/>
      <c r="J35" s="12"/>
      <c r="K35" s="12"/>
    </row>
    <row r="36" spans="1:12" ht="12.75">
      <c r="A36" s="6" t="s">
        <v>10</v>
      </c>
      <c r="B36" s="72">
        <f>+Imp!B40</f>
        <v>7003.276</v>
      </c>
      <c r="C36" s="72">
        <f>+Imp!C40</f>
        <v>800.1759999999999</v>
      </c>
      <c r="D36" s="72">
        <f>+Imp!D40</f>
        <v>7188.0869999999995</v>
      </c>
      <c r="E36" s="72">
        <f>+Imp!E40</f>
        <v>6553.099999999999</v>
      </c>
      <c r="F36" s="72">
        <f>+Imp!F40</f>
        <v>3402.77619904</v>
      </c>
      <c r="G36" s="72">
        <f>+Imp!G40</f>
        <v>2390.465</v>
      </c>
      <c r="H36" s="72">
        <f>+Imp!H40</f>
        <v>6315.432</v>
      </c>
      <c r="I36" s="72">
        <f>+Imp!I40</f>
        <v>1131.404852</v>
      </c>
      <c r="J36" s="72">
        <f>+Imp!J40</f>
        <v>3212.9300000000003</v>
      </c>
      <c r="K36" s="72">
        <f>+Imp!K40</f>
        <v>1073.6440000000002</v>
      </c>
      <c r="L36" s="74">
        <f>SUM(B36:K36)</f>
        <v>39071.291051039996</v>
      </c>
    </row>
    <row r="37" spans="1:12" ht="6.75" customHeight="1">
      <c r="A37" s="10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4"/>
    </row>
    <row r="38" spans="1:12" ht="12.75">
      <c r="A38" s="3" t="s">
        <v>39</v>
      </c>
      <c r="B38" s="72">
        <f>+Imp!B29+Imp!B32+Imp!B34+Imp!B37+Imp!B39</f>
        <v>221.50300000000001</v>
      </c>
      <c r="C38" s="72">
        <f>+Imp!C29+Imp!C32+Imp!C34+Imp!C37+Imp!C39</f>
        <v>145.781</v>
      </c>
      <c r="D38" s="72">
        <f>+Imp!D29+Imp!D32+Imp!D34+Imp!D37+Imp!D39</f>
        <v>1033.198</v>
      </c>
      <c r="E38" s="72">
        <f>+Imp!E29+Imp!E32+Imp!E34+Imp!E37+Imp!E39</f>
        <v>956.5999999999999</v>
      </c>
      <c r="F38" s="72">
        <f>+Imp!F29+Imp!F32+Imp!F34+Imp!F37+Imp!F39</f>
        <v>1366.9485825499999</v>
      </c>
      <c r="G38" s="72">
        <f>+Imp!G29+Imp!G32+Imp!G34+Imp!G37+Imp!G39</f>
        <v>1351.4</v>
      </c>
      <c r="H38" s="72">
        <f>+Imp!H29+Imp!H32+Imp!H34+Imp!H37+Imp!H39</f>
        <v>1355.1770000000001</v>
      </c>
      <c r="I38" s="72">
        <f>+Imp!I29+Imp!I32+Imp!I34+Imp!I37+Imp!I39</f>
        <v>14.507658</v>
      </c>
      <c r="J38" s="72">
        <f>+Imp!J29+Imp!J32+Imp!J34+Imp!J37+Imp!J39</f>
        <v>1694.8940000000002</v>
      </c>
      <c r="K38" s="72">
        <f>+Imp!K29+Imp!K32+Imp!K34+Imp!K37+Imp!K39</f>
        <v>12.387</v>
      </c>
      <c r="L38" s="74">
        <f>SUM(B38:K38)</f>
        <v>8152.39624055</v>
      </c>
    </row>
    <row r="39" spans="1:12" ht="12.75">
      <c r="A39" s="3" t="s">
        <v>40</v>
      </c>
      <c r="B39" s="72">
        <f>+Imp!B32+Imp!B35+Imp!B39</f>
        <v>592.323</v>
      </c>
      <c r="C39" s="72">
        <f>+Imp!C32+Imp!C35+Imp!C39</f>
        <v>71.385</v>
      </c>
      <c r="D39" s="72">
        <f>+Imp!D32+Imp!D35+Imp!D39</f>
        <v>748.1859999999999</v>
      </c>
      <c r="E39" s="72">
        <f>+Imp!E32+Imp!E35+Imp!E39</f>
        <v>810.5</v>
      </c>
      <c r="F39" s="72">
        <f>+Imp!F32+Imp!F35+Imp!F39</f>
        <v>1493.10446815</v>
      </c>
      <c r="G39" s="72">
        <f>+Imp!G32+Imp!G35+Imp!G39</f>
        <v>1345.5</v>
      </c>
      <c r="H39" s="72">
        <f>+Imp!H32+Imp!H35+Imp!H39</f>
        <v>1085.654</v>
      </c>
      <c r="I39" s="72">
        <f>+Imp!I32+Imp!I35+Imp!I39</f>
        <v>18.817691</v>
      </c>
      <c r="J39" s="72">
        <f>+Imp!J32+Imp!J35+Imp!J39</f>
        <v>1349.663</v>
      </c>
      <c r="K39" s="72">
        <f>+Imp!K32+Imp!K35+Imp!K39</f>
        <v>22.604999999999997</v>
      </c>
      <c r="L39" s="74">
        <f>SUM(B39:K39)</f>
        <v>7537.73815915</v>
      </c>
    </row>
    <row r="40" spans="1:12" ht="12.75">
      <c r="A40" s="3" t="s">
        <v>41</v>
      </c>
      <c r="B40" s="72">
        <f>+Imp!B28+Imp!B30+Imp!B36+Imp!B38</f>
        <v>5963.519</v>
      </c>
      <c r="C40" s="72">
        <f>+Imp!C28+Imp!C30+Imp!C36+Imp!C38</f>
        <v>552.149</v>
      </c>
      <c r="D40" s="72">
        <f>+Imp!D28+Imp!D30+Imp!D36+Imp!D38</f>
        <v>4585.421</v>
      </c>
      <c r="E40" s="72">
        <f>+Imp!E28+Imp!E30+Imp!E36+Imp!E38</f>
        <v>5133.7</v>
      </c>
      <c r="F40" s="72">
        <f>+Imp!F28+Imp!F30+Imp!F36+Imp!F38</f>
        <v>1027.3415677199998</v>
      </c>
      <c r="G40" s="72">
        <f>+Imp!G28+Imp!G30+Imp!G36+Imp!G38</f>
        <v>567.388</v>
      </c>
      <c r="H40" s="72">
        <f>+Imp!H28+Imp!H30+Imp!H36+Imp!H38</f>
        <v>3893.0420000000004</v>
      </c>
      <c r="I40" s="72">
        <f>+Imp!I28+Imp!I30+Imp!I36+Imp!I38</f>
        <v>1077.7959999999998</v>
      </c>
      <c r="J40" s="72">
        <f>+Imp!J28+Imp!J30+Imp!J36+Imp!J38</f>
        <v>969.4140000000001</v>
      </c>
      <c r="K40" s="72">
        <f>+Imp!K28+Imp!K30+Imp!K36+Imp!K38</f>
        <v>996.363</v>
      </c>
      <c r="L40" s="74">
        <f>SUM(B40:K40)</f>
        <v>24766.13356772</v>
      </c>
    </row>
    <row r="41" spans="1:12" ht="9" customHeight="1">
      <c r="A41" s="3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4"/>
    </row>
    <row r="42" spans="1:14" ht="12.75">
      <c r="A42" s="6" t="s">
        <v>38</v>
      </c>
      <c r="B42" s="72">
        <f>SUM(B44:B55)</f>
        <v>9168.140000000001</v>
      </c>
      <c r="C42" s="72">
        <f>SUM(C44:C55)</f>
        <v>528.335</v>
      </c>
      <c r="D42" s="72">
        <f>SUM(D44:D55)</f>
        <v>38014.945999999996</v>
      </c>
      <c r="E42" s="72">
        <f aca="true" t="shared" si="2" ref="E42:K42">SUM(E44:E55)</f>
        <v>9421.6</v>
      </c>
      <c r="F42" s="72">
        <f t="shared" si="2"/>
        <v>8539.002743469993</v>
      </c>
      <c r="G42" s="72">
        <f t="shared" si="2"/>
        <v>3236.128</v>
      </c>
      <c r="H42" s="72">
        <f t="shared" si="2"/>
        <v>135730.69700000001</v>
      </c>
      <c r="I42" s="72">
        <f>SUM(I44:I55)</f>
        <v>791.9324349999999</v>
      </c>
      <c r="J42" s="72">
        <f t="shared" si="2"/>
        <v>4086.637</v>
      </c>
      <c r="K42" s="72">
        <f t="shared" si="2"/>
        <v>1141.335</v>
      </c>
      <c r="L42" s="74">
        <f>SUM(B42:K42)</f>
        <v>210658.75317846998</v>
      </c>
      <c r="M42" s="9"/>
      <c r="N42" s="9"/>
    </row>
    <row r="43" spans="1:14" ht="6.75" customHeight="1">
      <c r="A43" s="10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4"/>
      <c r="M43" s="9"/>
      <c r="N43" s="9"/>
    </row>
    <row r="44" spans="1:14" ht="12.75">
      <c r="A44" s="3" t="s">
        <v>25</v>
      </c>
      <c r="B44" s="72">
        <v>2495.582</v>
      </c>
      <c r="C44" s="72">
        <v>186.419</v>
      </c>
      <c r="D44" s="72">
        <v>8488.925</v>
      </c>
      <c r="E44" s="72">
        <v>2422.4</v>
      </c>
      <c r="F44" s="72">
        <v>3483.4176945500003</v>
      </c>
      <c r="G44" s="72">
        <v>1155.5</v>
      </c>
      <c r="H44" s="72">
        <v>81792.278</v>
      </c>
      <c r="I44" s="72">
        <v>78.088492</v>
      </c>
      <c r="J44" s="72">
        <v>1439.899</v>
      </c>
      <c r="K44" s="72">
        <v>158.574</v>
      </c>
      <c r="L44" s="74">
        <f>SUM(B44:K44)</f>
        <v>101701.08318655</v>
      </c>
      <c r="M44" s="9"/>
      <c r="N44" s="9"/>
    </row>
    <row r="45" spans="1:14" ht="6.75" customHeight="1">
      <c r="A45" s="10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4"/>
      <c r="M45" s="9"/>
      <c r="N45" s="9"/>
    </row>
    <row r="46" spans="1:14" ht="12.75">
      <c r="A46" s="3" t="s">
        <v>81</v>
      </c>
      <c r="B46" s="72">
        <v>2929.658</v>
      </c>
      <c r="C46" s="72">
        <v>115.712</v>
      </c>
      <c r="D46" s="72">
        <v>11238.032</v>
      </c>
      <c r="E46" s="72">
        <v>2582.7</v>
      </c>
      <c r="F46" s="72">
        <v>1650.9378345</v>
      </c>
      <c r="G46" s="72">
        <v>589.2</v>
      </c>
      <c r="H46" s="72">
        <v>15144.061</v>
      </c>
      <c r="I46" s="72">
        <v>137.299945</v>
      </c>
      <c r="J46" s="72">
        <v>837.065</v>
      </c>
      <c r="K46" s="72">
        <v>260.754</v>
      </c>
      <c r="L46" s="74">
        <f>SUM(B46:K46)</f>
        <v>35485.4197795</v>
      </c>
      <c r="M46" s="9"/>
      <c r="N46" s="9"/>
    </row>
    <row r="47" spans="1:14" ht="12.75">
      <c r="A47" s="3" t="s">
        <v>82</v>
      </c>
      <c r="B47" s="72">
        <v>113.001</v>
      </c>
      <c r="C47" s="72">
        <v>1.447</v>
      </c>
      <c r="D47" s="72">
        <v>339.543</v>
      </c>
      <c r="E47" s="72">
        <v>44.5</v>
      </c>
      <c r="F47" s="72">
        <v>48.45523134</v>
      </c>
      <c r="G47" s="72">
        <v>40.17</v>
      </c>
      <c r="H47" s="72">
        <v>637.657</v>
      </c>
      <c r="I47" s="72">
        <v>0.4840620000000054</v>
      </c>
      <c r="J47" s="72">
        <v>36.07</v>
      </c>
      <c r="K47" s="72">
        <v>8.603</v>
      </c>
      <c r="L47" s="74">
        <f>SUM(B47:K47)</f>
        <v>1269.93029334</v>
      </c>
      <c r="M47" s="9"/>
      <c r="N47" s="9"/>
    </row>
    <row r="48" spans="1:14" ht="7.5" customHeight="1">
      <c r="A48" s="10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4"/>
      <c r="M48" s="9"/>
      <c r="N48" s="9"/>
    </row>
    <row r="49" spans="1:14" ht="12.75">
      <c r="A49" s="3" t="s">
        <v>26</v>
      </c>
      <c r="B49" s="72">
        <v>445.538</v>
      </c>
      <c r="C49" s="72">
        <v>84.486</v>
      </c>
      <c r="D49" s="72">
        <v>2114.655</v>
      </c>
      <c r="E49" s="72">
        <v>563</v>
      </c>
      <c r="F49" s="72">
        <v>464.62036872000004</v>
      </c>
      <c r="G49" s="72">
        <v>217.1</v>
      </c>
      <c r="H49" s="72">
        <v>7245.717</v>
      </c>
      <c r="I49" s="72">
        <v>60.77946399999999</v>
      </c>
      <c r="J49" s="72">
        <v>263.627</v>
      </c>
      <c r="K49" s="72">
        <v>27.844</v>
      </c>
      <c r="L49" s="74">
        <f>SUM(B49:K49)</f>
        <v>11487.366832719998</v>
      </c>
      <c r="M49" s="9"/>
      <c r="N49" s="9"/>
    </row>
    <row r="50" spans="1:14" ht="7.5" customHeight="1">
      <c r="A50" s="10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4"/>
      <c r="M50" s="9"/>
      <c r="N50" s="9"/>
    </row>
    <row r="51" spans="1:14" ht="12.75">
      <c r="A51" s="3" t="s">
        <v>27</v>
      </c>
      <c r="B51" s="72">
        <v>915.533</v>
      </c>
      <c r="C51" s="72">
        <v>73.337</v>
      </c>
      <c r="D51" s="72">
        <v>2598.871</v>
      </c>
      <c r="E51" s="72">
        <v>1308.334</v>
      </c>
      <c r="F51" s="72">
        <v>709.14218792</v>
      </c>
      <c r="G51" s="72">
        <v>301.423</v>
      </c>
      <c r="H51" s="72">
        <v>10056.758</v>
      </c>
      <c r="I51" s="72">
        <v>319.258022</v>
      </c>
      <c r="J51" s="72">
        <v>516.73</v>
      </c>
      <c r="K51" s="72">
        <v>113.388</v>
      </c>
      <c r="L51" s="74">
        <f>SUM(B51:K51)</f>
        <v>16912.77420992</v>
      </c>
      <c r="M51" s="9"/>
      <c r="N51" s="9"/>
    </row>
    <row r="52" spans="1:14" ht="7.5" customHeight="1">
      <c r="A52" s="10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4"/>
      <c r="M52" s="9"/>
      <c r="N52" s="9"/>
    </row>
    <row r="53" spans="1:14" ht="12.75">
      <c r="A53" s="3" t="s">
        <v>63</v>
      </c>
      <c r="B53" s="72">
        <v>685.533</v>
      </c>
      <c r="C53" s="72">
        <v>24.148</v>
      </c>
      <c r="D53" s="72">
        <v>3597.552</v>
      </c>
      <c r="E53" s="72">
        <v>909.966</v>
      </c>
      <c r="F53" s="72">
        <v>681.6762580300001</v>
      </c>
      <c r="G53" s="72">
        <v>248.155</v>
      </c>
      <c r="H53" s="72">
        <v>12361.969</v>
      </c>
      <c r="I53" s="72">
        <v>84.91668599999998</v>
      </c>
      <c r="J53" s="72">
        <v>489.322</v>
      </c>
      <c r="K53" s="72">
        <v>58.874</v>
      </c>
      <c r="L53" s="74">
        <f>SUM(B53:K53)</f>
        <v>19142.11194403</v>
      </c>
      <c r="M53" s="9"/>
      <c r="N53" s="9"/>
    </row>
    <row r="54" spans="1:14" ht="7.5" customHeight="1">
      <c r="A54" s="10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4"/>
      <c r="M54" s="9"/>
      <c r="N54" s="9"/>
    </row>
    <row r="55" spans="1:14" ht="12.75">
      <c r="A55" s="3" t="s">
        <v>36</v>
      </c>
      <c r="B55" s="72">
        <v>1583.295</v>
      </c>
      <c r="C55" s="72">
        <v>42.786</v>
      </c>
      <c r="D55" s="72">
        <v>9637.368</v>
      </c>
      <c r="E55" s="72">
        <f>1338.6+252.1</f>
        <v>1590.6999999999998</v>
      </c>
      <c r="F55" s="72">
        <v>1500.753168409992</v>
      </c>
      <c r="G55" s="72">
        <f>408.68+275.9</f>
        <v>684.5799999999999</v>
      </c>
      <c r="H55" s="72">
        <f>4813.006+3679.251</f>
        <v>8492.257000000001</v>
      </c>
      <c r="I55" s="72">
        <v>111.10576399999997</v>
      </c>
      <c r="J55" s="72">
        <v>503.924</v>
      </c>
      <c r="K55" s="72">
        <v>513.298</v>
      </c>
      <c r="L55" s="74">
        <f>SUM(B55:K55)</f>
        <v>24660.06693240999</v>
      </c>
      <c r="M55" s="9"/>
      <c r="N55" s="9"/>
    </row>
    <row r="56" spans="1:14" ht="9" customHeight="1">
      <c r="A56" s="10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4"/>
      <c r="M56" s="9"/>
      <c r="N56" s="9"/>
    </row>
    <row r="57" spans="1:14" ht="12.75">
      <c r="A57" s="29" t="s">
        <v>37</v>
      </c>
      <c r="B57" s="72">
        <f>+B42+B36</f>
        <v>16171.416000000001</v>
      </c>
      <c r="C57" s="72">
        <f>+C42+C36</f>
        <v>1328.511</v>
      </c>
      <c r="D57" s="72">
        <f>+D42+D36</f>
        <v>45203.032999999996</v>
      </c>
      <c r="E57" s="72">
        <f aca="true" t="shared" si="3" ref="E57:K57">+E42+E36</f>
        <v>15974.7</v>
      </c>
      <c r="F57" s="72">
        <f t="shared" si="3"/>
        <v>11941.778942509993</v>
      </c>
      <c r="G57" s="72">
        <f t="shared" si="3"/>
        <v>5626.593000000001</v>
      </c>
      <c r="H57" s="72">
        <f t="shared" si="3"/>
        <v>142046.12900000002</v>
      </c>
      <c r="I57" s="72">
        <f t="shared" si="3"/>
        <v>1923.3372869999998</v>
      </c>
      <c r="J57" s="72">
        <f t="shared" si="3"/>
        <v>7299.567000000001</v>
      </c>
      <c r="K57" s="72">
        <f t="shared" si="3"/>
        <v>2214.9790000000003</v>
      </c>
      <c r="L57" s="74">
        <f>SUM(B57:K57)</f>
        <v>249730.04422951</v>
      </c>
      <c r="M57" s="9"/>
      <c r="N57" s="9"/>
    </row>
    <row r="58" ht="9" customHeight="1"/>
    <row r="59" spans="1:12" ht="15">
      <c r="A59" s="7"/>
      <c r="B59" s="7" t="str">
        <f>+Exp!B42</f>
        <v>Crecimiento 2005/2004</v>
      </c>
      <c r="C59" s="7"/>
      <c r="D59" s="12"/>
      <c r="E59" s="12"/>
      <c r="F59" s="12"/>
      <c r="G59" s="12"/>
      <c r="H59" s="12"/>
      <c r="I59" s="12"/>
      <c r="J59" s="12"/>
      <c r="K59" s="12"/>
      <c r="L59" s="12"/>
    </row>
    <row r="60" spans="1:11" ht="9" customHeight="1">
      <c r="A60" s="5"/>
      <c r="D60" s="12"/>
      <c r="E60" s="12"/>
      <c r="F60" s="12"/>
      <c r="G60" s="12"/>
      <c r="H60" s="12"/>
      <c r="I60" s="12"/>
      <c r="J60" s="12"/>
      <c r="K60" s="12"/>
    </row>
    <row r="61" spans="1:12" ht="12.75">
      <c r="A61" s="6" t="s">
        <v>10</v>
      </c>
      <c r="B61" s="25">
        <f aca="true" t="shared" si="4" ref="B61:L61">+(B11/B36-1)*100</f>
        <v>33.349877971395145</v>
      </c>
      <c r="C61" s="25">
        <f>+(C11/C36-1)*100</f>
        <v>26.02877366979266</v>
      </c>
      <c r="D61" s="25">
        <f t="shared" si="4"/>
        <v>16.49054887621699</v>
      </c>
      <c r="E61" s="25">
        <f t="shared" si="4"/>
        <v>26.221177763196057</v>
      </c>
      <c r="F61" s="25">
        <f t="shared" si="4"/>
        <v>31.49922422469016</v>
      </c>
      <c r="G61" s="25">
        <f t="shared" si="4"/>
        <v>23.475390771251583</v>
      </c>
      <c r="H61" s="25">
        <f t="shared" si="4"/>
        <v>20.605304593573347</v>
      </c>
      <c r="I61" s="25">
        <f>+(I11/I36-1)*100</f>
        <v>3.2812159974721533</v>
      </c>
      <c r="J61" s="25">
        <f t="shared" si="4"/>
        <v>18.39034775111812</v>
      </c>
      <c r="K61" s="25">
        <f t="shared" si="4"/>
        <v>26.071491108784663</v>
      </c>
      <c r="L61" s="25">
        <f t="shared" si="4"/>
        <v>23.776424305161846</v>
      </c>
    </row>
    <row r="62" spans="1:12" ht="6.75" customHeight="1">
      <c r="A62" s="10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2" ht="12.75">
      <c r="A63" s="3" t="s">
        <v>39</v>
      </c>
      <c r="B63" s="25">
        <f aca="true" t="shared" si="5" ref="B63:C65">+(B13/B38-1)*100</f>
        <v>49.72528588777576</v>
      </c>
      <c r="C63" s="25">
        <f t="shared" si="5"/>
        <v>25.038242294949264</v>
      </c>
      <c r="D63" s="25">
        <f aca="true" t="shared" si="6" ref="D63:L63">+(D13/D38-1)*100</f>
        <v>31.287226649683774</v>
      </c>
      <c r="E63" s="25">
        <f t="shared" si="6"/>
        <v>48.23332636420658</v>
      </c>
      <c r="F63" s="25">
        <f t="shared" si="6"/>
        <v>19.17504892108206</v>
      </c>
      <c r="G63" s="25">
        <f t="shared" si="6"/>
        <v>17.47817078585172</v>
      </c>
      <c r="H63" s="25">
        <f t="shared" si="6"/>
        <v>9.011073830208138</v>
      </c>
      <c r="I63" s="25">
        <f>+(I13/I38-1)*100</f>
        <v>18.60376774804038</v>
      </c>
      <c r="J63" s="25">
        <f t="shared" si="6"/>
        <v>2.2197848361018346</v>
      </c>
      <c r="K63" s="25">
        <f t="shared" si="6"/>
        <v>538.169048195689</v>
      </c>
      <c r="L63" s="25">
        <f t="shared" si="6"/>
        <v>20.346374016752833</v>
      </c>
    </row>
    <row r="64" spans="1:12" ht="12.75">
      <c r="A64" s="3" t="s">
        <v>40</v>
      </c>
      <c r="B64" s="25">
        <f t="shared" si="5"/>
        <v>2.2791618762060484</v>
      </c>
      <c r="C64" s="25">
        <f t="shared" si="5"/>
        <v>46.30944876374588</v>
      </c>
      <c r="D64" s="25">
        <f aca="true" t="shared" si="7" ref="D64:L64">+(D14/D39-1)*100</f>
        <v>23.992964316359867</v>
      </c>
      <c r="E64" s="25">
        <f t="shared" si="7"/>
        <v>13.362122146822951</v>
      </c>
      <c r="F64" s="25">
        <f t="shared" si="7"/>
        <v>36.95970251457048</v>
      </c>
      <c r="G64" s="25">
        <f t="shared" si="7"/>
        <v>15.302861389817913</v>
      </c>
      <c r="H64" s="25">
        <f t="shared" si="7"/>
        <v>-2.4283979978888315</v>
      </c>
      <c r="I64" s="25">
        <f>+(I14/I39-1)*100</f>
        <v>-10.398794411067758</v>
      </c>
      <c r="J64" s="25">
        <f t="shared" si="7"/>
        <v>-8.335636377377165</v>
      </c>
      <c r="K64" s="25">
        <f t="shared" si="7"/>
        <v>384.44591904445923</v>
      </c>
      <c r="L64" s="25">
        <f t="shared" si="7"/>
        <v>13.773324765861506</v>
      </c>
    </row>
    <row r="65" spans="1:12" ht="12.75">
      <c r="A65" s="3" t="s">
        <v>41</v>
      </c>
      <c r="B65" s="25">
        <f t="shared" si="5"/>
        <v>35.03411324756405</v>
      </c>
      <c r="C65" s="25">
        <f t="shared" si="5"/>
        <v>22.82155722458974</v>
      </c>
      <c r="D65" s="25">
        <f aca="true" t="shared" si="8" ref="D65:L65">+(D15/D40-1)*100</f>
        <v>12.824580338424752</v>
      </c>
      <c r="E65" s="25">
        <f t="shared" si="8"/>
        <v>23.168474979059937</v>
      </c>
      <c r="F65" s="25">
        <f t="shared" si="8"/>
        <v>32.466620465892284</v>
      </c>
      <c r="G65" s="25">
        <f t="shared" si="8"/>
        <v>46.9266181167032</v>
      </c>
      <c r="H65" s="25">
        <f t="shared" si="8"/>
        <v>24.401329346048662</v>
      </c>
      <c r="I65" s="25">
        <f>+(I15/I40-1)*100</f>
        <v>3.3977788004409204</v>
      </c>
      <c r="J65" s="25">
        <f t="shared" si="8"/>
        <v>43.14895390411111</v>
      </c>
      <c r="K65" s="25">
        <f t="shared" si="8"/>
        <v>18.83249377987739</v>
      </c>
      <c r="L65" s="25">
        <f t="shared" si="8"/>
        <v>24.973790094314687</v>
      </c>
    </row>
    <row r="66" spans="1:12" ht="9" customHeight="1">
      <c r="A66" s="3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1:12" ht="12.75">
      <c r="A67" s="6" t="s">
        <v>38</v>
      </c>
      <c r="B67" s="25">
        <f aca="true" t="shared" si="9" ref="B67:L67">+(B17/B42-1)*100</f>
        <v>27.052510105648466</v>
      </c>
      <c r="C67" s="25">
        <f>+(C17/C42-1)*100</f>
        <v>24.870394730615985</v>
      </c>
      <c r="D67" s="25">
        <f t="shared" si="9"/>
        <v>20.168733108288528</v>
      </c>
      <c r="E67" s="25">
        <f t="shared" si="9"/>
        <v>43.93308992103253</v>
      </c>
      <c r="F67" s="25">
        <f t="shared" si="9"/>
        <v>29.659808008339294</v>
      </c>
      <c r="G67" s="25">
        <f t="shared" si="9"/>
        <v>25.248414154199097</v>
      </c>
      <c r="H67" s="25">
        <f t="shared" si="9"/>
        <v>11.49395703758891</v>
      </c>
      <c r="I67" s="25">
        <f>+(I17/I42-1)*100</f>
        <v>18.99501262377259</v>
      </c>
      <c r="J67" s="25">
        <f t="shared" si="9"/>
        <v>30.316786149589504</v>
      </c>
      <c r="K67" s="25">
        <f t="shared" si="9"/>
        <v>27.334393495336595</v>
      </c>
      <c r="L67" s="25">
        <f t="shared" si="9"/>
        <v>16.647699635736892</v>
      </c>
    </row>
    <row r="68" spans="1:12" ht="6.75" customHeight="1">
      <c r="A68" s="10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1:12" ht="12.75">
      <c r="A69" s="3" t="s">
        <v>25</v>
      </c>
      <c r="B69" s="25">
        <f aca="true" t="shared" si="10" ref="B69:L69">+(B19/B44-1)*100</f>
        <v>19.86173966633835</v>
      </c>
      <c r="C69" s="25">
        <f>+(C19/C44-1)*100</f>
        <v>33.280942393211</v>
      </c>
      <c r="D69" s="25">
        <f t="shared" si="10"/>
        <v>11.989668892115324</v>
      </c>
      <c r="E69" s="25">
        <f t="shared" si="10"/>
        <v>50.9535997357992</v>
      </c>
      <c r="F69" s="25">
        <f t="shared" si="10"/>
        <v>30.442577726441456</v>
      </c>
      <c r="G69" s="25">
        <f t="shared" si="10"/>
        <v>18.450887061877985</v>
      </c>
      <c r="H69" s="25">
        <f t="shared" si="10"/>
        <v>5.194674978975389</v>
      </c>
      <c r="I69" s="25">
        <f>+(I19/I44-1)*100</f>
        <v>-11.61332197323005</v>
      </c>
      <c r="J69" s="25">
        <f t="shared" si="10"/>
        <v>20.167942334844334</v>
      </c>
      <c r="K69" s="25">
        <f t="shared" si="10"/>
        <v>20.820563270145165</v>
      </c>
      <c r="L69" s="25">
        <f t="shared" si="10"/>
        <v>8.502006271987806</v>
      </c>
    </row>
    <row r="70" spans="1:12" ht="6.75" customHeight="1">
      <c r="A70" s="10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1:12" ht="12.75">
      <c r="A71" s="3" t="s">
        <v>81</v>
      </c>
      <c r="B71" s="25">
        <f aca="true" t="shared" si="11" ref="B71:L72">+(B21/B46-1)*100</f>
        <v>19.96738185822373</v>
      </c>
      <c r="C71" s="25">
        <f>+(C21/C46-1)*100</f>
        <v>32.860896017699105</v>
      </c>
      <c r="D71" s="25">
        <f t="shared" si="11"/>
        <v>18.025317956026466</v>
      </c>
      <c r="E71" s="25">
        <f t="shared" si="11"/>
        <v>42.9666627947497</v>
      </c>
      <c r="F71" s="25">
        <f t="shared" si="11"/>
        <v>26.316342465528475</v>
      </c>
      <c r="G71" s="25">
        <f t="shared" si="11"/>
        <v>26.968771215207042</v>
      </c>
      <c r="H71" s="25">
        <f t="shared" si="11"/>
        <v>18.161693881185492</v>
      </c>
      <c r="I71" s="25">
        <f>+(I21/I46-1)*100</f>
        <v>-2.791056471289899</v>
      </c>
      <c r="J71" s="25">
        <f t="shared" si="11"/>
        <v>25.35502021945728</v>
      </c>
      <c r="K71" s="25">
        <f t="shared" si="11"/>
        <v>13.59749035489386</v>
      </c>
      <c r="L71" s="25">
        <f t="shared" si="11"/>
        <v>20.701565265584996</v>
      </c>
    </row>
    <row r="72" spans="1:12" ht="12.75">
      <c r="A72" s="3" t="s">
        <v>82</v>
      </c>
      <c r="B72" s="25">
        <f t="shared" si="11"/>
        <v>9.566287024008634</v>
      </c>
      <c r="C72" s="25">
        <f>+(C22/C47-1)*100</f>
        <v>49.205252246026234</v>
      </c>
      <c r="D72" s="25">
        <f t="shared" si="11"/>
        <v>24.3279938034358</v>
      </c>
      <c r="E72" s="25">
        <f t="shared" si="11"/>
        <v>52.13483146067417</v>
      </c>
      <c r="F72" s="25">
        <f t="shared" si="11"/>
        <v>81.13883298611859</v>
      </c>
      <c r="G72" s="25">
        <f t="shared" si="11"/>
        <v>-27.749564351506105</v>
      </c>
      <c r="H72" s="25">
        <f t="shared" si="11"/>
        <v>11.823441129008216</v>
      </c>
      <c r="I72" s="25">
        <f>+(I22/I47-1)*100</f>
        <v>398.67434336922855</v>
      </c>
      <c r="J72" s="25">
        <f t="shared" si="11"/>
        <v>57.87912392570003</v>
      </c>
      <c r="K72" s="25">
        <f t="shared" si="11"/>
        <v>-18.098337789143315</v>
      </c>
      <c r="L72" s="25">
        <f t="shared" si="11"/>
        <v>19.067018205634078</v>
      </c>
    </row>
    <row r="73" spans="1:12" ht="7.5" customHeight="1">
      <c r="A73" s="10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1:12" ht="12.75">
      <c r="A74" s="3" t="s">
        <v>26</v>
      </c>
      <c r="B74" s="25">
        <f aca="true" t="shared" si="12" ref="B74:L74">+(B24/B49-1)*100</f>
        <v>29.095161355484823</v>
      </c>
      <c r="C74" s="25">
        <f>+(C24/C49-1)*100</f>
        <v>8.363515848779679</v>
      </c>
      <c r="D74" s="25">
        <f t="shared" si="12"/>
        <v>20.855411402805647</v>
      </c>
      <c r="E74" s="25">
        <f t="shared" si="12"/>
        <v>30.56838365896981</v>
      </c>
      <c r="F74" s="25">
        <f t="shared" si="12"/>
        <v>9.22544145838582</v>
      </c>
      <c r="G74" s="25">
        <f t="shared" si="12"/>
        <v>13.956701980654085</v>
      </c>
      <c r="H74" s="25">
        <f t="shared" si="12"/>
        <v>25.6327151612463</v>
      </c>
      <c r="I74" s="25">
        <f>+(I24/I49-1)*100</f>
        <v>5.069139800245703</v>
      </c>
      <c r="J74" s="25">
        <f t="shared" si="12"/>
        <v>24.533147211780282</v>
      </c>
      <c r="K74" s="25">
        <f t="shared" si="12"/>
        <v>13.018962792702204</v>
      </c>
      <c r="L74" s="25">
        <f t="shared" si="12"/>
        <v>23.95357714426245</v>
      </c>
    </row>
    <row r="75" spans="1:12" ht="7.5" customHeight="1">
      <c r="A75" s="10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1:12" ht="12.75">
      <c r="A76" s="3" t="s">
        <v>27</v>
      </c>
      <c r="B76" s="25">
        <f aca="true" t="shared" si="13" ref="B76:L78">+(B26/B51-1)*100</f>
        <v>66.93783839577603</v>
      </c>
      <c r="C76" s="25">
        <f>+(C26/C51-1)*100</f>
        <v>27.777247501261293</v>
      </c>
      <c r="D76" s="25">
        <f t="shared" si="13"/>
        <v>47.78301808746952</v>
      </c>
      <c r="E76" s="25">
        <f t="shared" si="13"/>
        <v>38.629432545512074</v>
      </c>
      <c r="F76" s="25">
        <f t="shared" si="13"/>
        <v>59.62651373629757</v>
      </c>
      <c r="G76" s="25">
        <f t="shared" si="13"/>
        <v>48.16586657288926</v>
      </c>
      <c r="H76" s="25">
        <f t="shared" si="13"/>
        <v>22.05221603224419</v>
      </c>
      <c r="I76" s="25">
        <f>+(I26/I51-1)*100</f>
        <v>25.301261498137094</v>
      </c>
      <c r="J76" s="25">
        <f t="shared" si="13"/>
        <v>41.86344899657462</v>
      </c>
      <c r="K76" s="25">
        <f t="shared" si="13"/>
        <v>46.576357286485326</v>
      </c>
      <c r="L76" s="25">
        <f t="shared" si="13"/>
        <v>32.61497494511924</v>
      </c>
    </row>
    <row r="77" spans="1:12" ht="7.5" customHeight="1">
      <c r="A77" s="10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1:12" ht="12.75">
      <c r="A78" s="3" t="s">
        <v>63</v>
      </c>
      <c r="B78" s="25">
        <f t="shared" si="13"/>
        <v>52.27275711016102</v>
      </c>
      <c r="C78" s="25">
        <f>+(C28/C53-1)*100</f>
        <v>23.94815305615372</v>
      </c>
      <c r="D78" s="25">
        <f t="shared" si="13"/>
        <v>34.0002312683736</v>
      </c>
      <c r="E78" s="25">
        <f t="shared" si="13"/>
        <v>42.484884050612884</v>
      </c>
      <c r="F78" s="25">
        <f t="shared" si="13"/>
        <v>29.203128666282385</v>
      </c>
      <c r="G78" s="25">
        <f t="shared" si="13"/>
        <v>97.2468819890794</v>
      </c>
      <c r="H78" s="25">
        <f t="shared" si="13"/>
        <v>19.216679802384242</v>
      </c>
      <c r="I78" s="25">
        <f>+(I28/I53-1)*100</f>
        <v>-9.440215318812594</v>
      </c>
      <c r="J78" s="25">
        <f t="shared" si="13"/>
        <v>7.203027863043143</v>
      </c>
      <c r="K78" s="25">
        <f t="shared" si="13"/>
        <v>71.76342697965143</v>
      </c>
      <c r="L78" s="25">
        <f t="shared" si="13"/>
        <v>25.385586976652917</v>
      </c>
    </row>
    <row r="79" spans="1:12" ht="7.5" customHeight="1">
      <c r="A79" s="10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2" ht="12.75">
      <c r="A80" s="3" t="s">
        <v>36</v>
      </c>
      <c r="B80" s="25">
        <f aca="true" t="shared" si="14" ref="B80:L80">+(B30/B55-1)*100</f>
        <v>18.18644030329155</v>
      </c>
      <c r="C80" s="25">
        <f>+(C30/C55-1)*100</f>
        <v>-6.07441686532979</v>
      </c>
      <c r="D80" s="25">
        <f t="shared" si="14"/>
        <v>16.965513820785926</v>
      </c>
      <c r="E80" s="25">
        <f t="shared" si="14"/>
        <v>44.50242031809897</v>
      </c>
      <c r="F80" s="25">
        <f t="shared" si="14"/>
        <v>22.232595258388077</v>
      </c>
      <c r="G80" s="25">
        <f t="shared" si="14"/>
        <v>5.742499050512739</v>
      </c>
      <c r="H80" s="25">
        <f t="shared" si="14"/>
        <v>24.44111147366359</v>
      </c>
      <c r="I80" s="25">
        <f>+(I30/I55-1)*100</f>
        <v>77.00557911648909</v>
      </c>
      <c r="J80" s="25">
        <f t="shared" si="14"/>
        <v>79.21452441241141</v>
      </c>
      <c r="K80" s="25">
        <f t="shared" si="14"/>
        <v>28.51657321867609</v>
      </c>
      <c r="L80" s="25">
        <f t="shared" si="14"/>
        <v>23.1465674055338</v>
      </c>
    </row>
    <row r="81" spans="1:12" ht="12.75">
      <c r="A81" s="10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2" ht="12.75">
      <c r="A82" s="29" t="s">
        <v>37</v>
      </c>
      <c r="B82" s="25">
        <f aca="true" t="shared" si="15" ref="B82:L82">+(B32/B57-1)*100</f>
        <v>29.77968039409784</v>
      </c>
      <c r="C82" s="25">
        <f>+(C32/C57-1)*100</f>
        <v>25.568098419960418</v>
      </c>
      <c r="D82" s="25">
        <f t="shared" si="15"/>
        <v>19.583836332398306</v>
      </c>
      <c r="E82" s="25">
        <f t="shared" si="15"/>
        <v>36.66735525549776</v>
      </c>
      <c r="F82" s="25">
        <f t="shared" si="15"/>
        <v>30.183944466672653</v>
      </c>
      <c r="G82" s="25">
        <f t="shared" si="15"/>
        <v>24.49514297550932</v>
      </c>
      <c r="H82" s="25">
        <f t="shared" si="15"/>
        <v>11.89905146939978</v>
      </c>
      <c r="I82" s="25">
        <f>+(I32/I57-1)*100</f>
        <v>9.751357927061278</v>
      </c>
      <c r="J82" s="25">
        <f t="shared" si="15"/>
        <v>25.067322486388566</v>
      </c>
      <c r="K82" s="25">
        <f t="shared" si="15"/>
        <v>26.722239804530858</v>
      </c>
      <c r="L82" s="25">
        <f t="shared" si="15"/>
        <v>17.763017887656375</v>
      </c>
    </row>
    <row r="83" spans="1:12" ht="9" customHeight="1" thickBot="1">
      <c r="A83" s="11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2.25" customHeight="1">
      <c r="A84" s="2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1:12" s="42" customFormat="1" ht="12">
      <c r="A85" s="42" t="s">
        <v>59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1:12" s="42" customFormat="1" ht="12">
      <c r="A86" s="42" t="s">
        <v>60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ht="12.75">
      <c r="A87" t="s">
        <v>71</v>
      </c>
    </row>
    <row r="88" ht="12.75">
      <c r="A88" s="17"/>
    </row>
    <row r="89" spans="1:12" ht="13.5" thickBot="1">
      <c r="A89" t="s">
        <v>32</v>
      </c>
      <c r="B89" s="14"/>
      <c r="C89" s="14"/>
      <c r="D89" s="14"/>
      <c r="E89" s="19"/>
      <c r="F89" s="14"/>
      <c r="G89" s="14"/>
      <c r="H89" s="14"/>
      <c r="I89" s="14"/>
      <c r="J89" s="14"/>
      <c r="K89" s="14"/>
      <c r="L89" s="14"/>
    </row>
    <row r="90" spans="2:12" ht="12.75">
      <c r="B90" t="s">
        <v>5</v>
      </c>
      <c r="C90" t="s">
        <v>6</v>
      </c>
      <c r="D90" t="s">
        <v>7</v>
      </c>
      <c r="E90" t="s">
        <v>8</v>
      </c>
      <c r="F90" t="s">
        <v>9</v>
      </c>
      <c r="G90" t="s">
        <v>28</v>
      </c>
      <c r="H90" t="s">
        <v>12</v>
      </c>
      <c r="I90" t="s">
        <v>13</v>
      </c>
      <c r="J90" t="s">
        <v>14</v>
      </c>
      <c r="K90" t="s">
        <v>15</v>
      </c>
      <c r="L90" t="s">
        <v>30</v>
      </c>
    </row>
    <row r="91" spans="1:12" ht="12.75">
      <c r="A91" s="3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ht="12.75">
      <c r="A92" s="10" t="s">
        <v>10</v>
      </c>
      <c r="B92" s="25">
        <f aca="true" t="shared" si="16" ref="B92:L92">+(B11-B36)/($L$32-$L$57)*100</f>
        <v>5.265116003546772</v>
      </c>
      <c r="C92" s="25">
        <f>+(C11-C36)/($L$32-$L$57)*100</f>
        <v>0.4695173886936657</v>
      </c>
      <c r="D92" s="25">
        <f t="shared" si="16"/>
        <v>2.6721503402935514</v>
      </c>
      <c r="E92" s="25">
        <f t="shared" si="16"/>
        <v>3.873570305711295</v>
      </c>
      <c r="F92" s="25">
        <f t="shared" si="16"/>
        <v>2.4162713094257136</v>
      </c>
      <c r="G92" s="25">
        <f t="shared" si="16"/>
        <v>1.2650499458920506</v>
      </c>
      <c r="H92" s="25">
        <f t="shared" si="16"/>
        <v>2.9335571604530015</v>
      </c>
      <c r="I92" s="25">
        <f>+(I11-I36)/($L$32-$L$57)*100</f>
        <v>0.08368840868140989</v>
      </c>
      <c r="J92" s="25">
        <f t="shared" si="16"/>
        <v>1.3319982616337809</v>
      </c>
      <c r="K92" s="25">
        <f t="shared" si="16"/>
        <v>0.6310134622145008</v>
      </c>
      <c r="L92" s="25">
        <f t="shared" si="16"/>
        <v>20.941932586545743</v>
      </c>
    </row>
    <row r="93" spans="1:12" ht="12.75">
      <c r="A93" s="3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2.75">
      <c r="A94" s="3" t="s">
        <v>22</v>
      </c>
      <c r="B94" s="25">
        <f aca="true" t="shared" si="17" ref="B94:L94">+(B13-B38)/($L$32-$L$57)*100</f>
        <v>0.24829578896697838</v>
      </c>
      <c r="C94" s="25">
        <f>+(C13-C38)/($L$32-$L$57)*100</f>
        <v>0.08228434483429428</v>
      </c>
      <c r="D94" s="25">
        <f t="shared" si="17"/>
        <v>0.7287240082953654</v>
      </c>
      <c r="E94" s="25">
        <f t="shared" si="17"/>
        <v>1.0401357964588207</v>
      </c>
      <c r="F94" s="25">
        <f t="shared" si="17"/>
        <v>0.5908824790474241</v>
      </c>
      <c r="G94" s="25">
        <f t="shared" si="17"/>
        <v>0.5324665694052307</v>
      </c>
      <c r="H94" s="25">
        <f t="shared" si="17"/>
        <v>0.2752865689648138</v>
      </c>
      <c r="I94" s="25">
        <f>+(I13-I38)/($L$32-$L$57)*100</f>
        <v>0.0060843007167409174</v>
      </c>
      <c r="J94" s="25">
        <f t="shared" si="17"/>
        <v>0.08481367375416128</v>
      </c>
      <c r="K94" s="25">
        <f t="shared" si="17"/>
        <v>0.15027865756249317</v>
      </c>
      <c r="L94" s="25">
        <f t="shared" si="17"/>
        <v>3.7392521880063248</v>
      </c>
    </row>
    <row r="95" spans="1:12" ht="12.75">
      <c r="A95" s="3" t="s">
        <v>23</v>
      </c>
      <c r="B95" s="25">
        <f aca="true" t="shared" si="18" ref="B95:L95">+(B14-B39)/($L$32-$L$57)*100</f>
        <v>0.030433101977013603</v>
      </c>
      <c r="C95" s="25">
        <f>+(C14-C39)/($L$32-$L$57)*100</f>
        <v>0.07452277667823078</v>
      </c>
      <c r="D95" s="25">
        <f t="shared" si="18"/>
        <v>0.4046745927479756</v>
      </c>
      <c r="E95" s="25">
        <f t="shared" si="18"/>
        <v>0.24414110697115374</v>
      </c>
      <c r="F95" s="25">
        <f t="shared" si="18"/>
        <v>1.2440307483976818</v>
      </c>
      <c r="G95" s="25">
        <f t="shared" si="18"/>
        <v>0.46416116274571134</v>
      </c>
      <c r="H95" s="25">
        <f t="shared" si="18"/>
        <v>-0.059432466705332414</v>
      </c>
      <c r="I95" s="25">
        <f>+(I14-I39)/($L$32-$L$57)*100</f>
        <v>-0.00441125107992192</v>
      </c>
      <c r="J95" s="25">
        <f t="shared" si="18"/>
        <v>-0.2536159460533303</v>
      </c>
      <c r="K95" s="25">
        <f t="shared" si="18"/>
        <v>0.19590802179336222</v>
      </c>
      <c r="L95" s="25">
        <f t="shared" si="18"/>
        <v>2.3404118474725455</v>
      </c>
    </row>
    <row r="96" spans="1:12" ht="12.75">
      <c r="A96" s="10" t="s">
        <v>24</v>
      </c>
      <c r="B96" s="25">
        <f aca="true" t="shared" si="19" ref="B96:L96">+(B15-B40)/($L$32-$L$57)*100</f>
        <v>4.709840387785726</v>
      </c>
      <c r="C96" s="25">
        <f>+(C15-C40)/($L$32-$L$57)*100</f>
        <v>0.284062573853445</v>
      </c>
      <c r="D96" s="25">
        <f t="shared" si="19"/>
        <v>1.325668176422562</v>
      </c>
      <c r="E96" s="25">
        <f t="shared" si="19"/>
        <v>2.6812689993674073</v>
      </c>
      <c r="F96" s="25">
        <f t="shared" si="19"/>
        <v>0.7519074667476617</v>
      </c>
      <c r="G96" s="25">
        <f t="shared" si="19"/>
        <v>0.6002219259253136</v>
      </c>
      <c r="H96" s="25">
        <f t="shared" si="19"/>
        <v>2.1414849596645906</v>
      </c>
      <c r="I96" s="25">
        <f>+(I15-I40)/($L$32-$L$57)*100</f>
        <v>0.08255514082999019</v>
      </c>
      <c r="J96" s="25">
        <f t="shared" si="19"/>
        <v>0.9429572660865903</v>
      </c>
      <c r="K96" s="25">
        <f t="shared" si="19"/>
        <v>0.4229975744419873</v>
      </c>
      <c r="L96" s="25">
        <f t="shared" si="19"/>
        <v>13.942964471125274</v>
      </c>
    </row>
    <row r="97" spans="1:12" ht="12.75">
      <c r="A97" s="6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12.75">
      <c r="A98" s="10" t="s">
        <v>38</v>
      </c>
      <c r="B98" s="25">
        <f aca="true" t="shared" si="20" ref="B98:L98">+(B17-B42)/($L$32-$L$57)*100</f>
        <v>5.591151460786136</v>
      </c>
      <c r="C98" s="25">
        <f>+(C17-C42)/($L$32-$L$57)*100</f>
        <v>0.29621327160574895</v>
      </c>
      <c r="D98" s="25">
        <f t="shared" si="20"/>
        <v>17.284047441505653</v>
      </c>
      <c r="E98" s="25">
        <f t="shared" si="20"/>
        <v>9.331014496537387</v>
      </c>
      <c r="F98" s="25">
        <f t="shared" si="20"/>
        <v>5.709366747876345</v>
      </c>
      <c r="G98" s="25">
        <f t="shared" si="20"/>
        <v>1.8419263011452216</v>
      </c>
      <c r="H98" s="25">
        <f t="shared" si="20"/>
        <v>35.169006625914705</v>
      </c>
      <c r="I98" s="25">
        <f>+(I17-I42)/($L$32-$L$57)*100</f>
        <v>0.33910966663275033</v>
      </c>
      <c r="J98" s="25">
        <f t="shared" si="20"/>
        <v>2.7929404491922454</v>
      </c>
      <c r="K98" s="25">
        <f t="shared" si="20"/>
        <v>0.7032909522579829</v>
      </c>
      <c r="L98" s="25">
        <f t="shared" si="20"/>
        <v>79.05806741345422</v>
      </c>
    </row>
    <row r="99" spans="1:13" ht="12.75">
      <c r="A99" s="3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48"/>
    </row>
    <row r="100" spans="1:12" ht="12.75">
      <c r="A100" s="10" t="s">
        <v>25</v>
      </c>
      <c r="B100" s="25">
        <f aca="true" t="shared" si="21" ref="B100:L100">+(B19-B44)/($L$32-$L$57)*100</f>
        <v>1.117381772188032</v>
      </c>
      <c r="C100" s="25">
        <f>+(C19-C44)/($L$32-$L$57)*100</f>
        <v>0.13986151947095393</v>
      </c>
      <c r="D100" s="25">
        <f t="shared" si="21"/>
        <v>2.2944169328587094</v>
      </c>
      <c r="E100" s="25">
        <f t="shared" si="21"/>
        <v>2.7824872422391027</v>
      </c>
      <c r="F100" s="25">
        <f t="shared" si="21"/>
        <v>2.3905587972589637</v>
      </c>
      <c r="G100" s="25">
        <f t="shared" si="21"/>
        <v>0.4806175808518001</v>
      </c>
      <c r="H100" s="25">
        <f t="shared" si="21"/>
        <v>9.578183133579275</v>
      </c>
      <c r="I100" s="25">
        <f>+(I19-I44)/($L$32-$L$57)*100</f>
        <v>-0.02044353318812442</v>
      </c>
      <c r="J100" s="25">
        <f t="shared" si="21"/>
        <v>0.6546453294756149</v>
      </c>
      <c r="K100" s="25">
        <f t="shared" si="21"/>
        <v>0.07442809591652451</v>
      </c>
      <c r="L100" s="25">
        <f t="shared" si="21"/>
        <v>19.492136870650885</v>
      </c>
    </row>
    <row r="101" spans="1:14" ht="12.75">
      <c r="A101" s="3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48"/>
      <c r="N101" s="50"/>
    </row>
    <row r="102" spans="1:12" ht="12.75">
      <c r="A102" s="10" t="s">
        <v>33</v>
      </c>
      <c r="B102" s="25">
        <f aca="true" t="shared" si="22" ref="B102:L102">+(B21-B46)/($L$32-$L$57)*100</f>
        <v>1.3187136490448528</v>
      </c>
      <c r="C102" s="25">
        <f>+(C21-C46)/($L$32-$L$57)*100</f>
        <v>0.08571764959807147</v>
      </c>
      <c r="D102" s="25">
        <f t="shared" si="22"/>
        <v>4.566523020512495</v>
      </c>
      <c r="E102" s="25">
        <f t="shared" si="22"/>
        <v>2.501600982510519</v>
      </c>
      <c r="F102" s="25">
        <f t="shared" si="22"/>
        <v>0.9794194009596576</v>
      </c>
      <c r="G102" s="25">
        <f t="shared" si="22"/>
        <v>0.3582088817887008</v>
      </c>
      <c r="H102" s="25">
        <f t="shared" si="22"/>
        <v>6.200277886919539</v>
      </c>
      <c r="I102" s="25">
        <f>+(I21-I46)/($L$32-$L$57)*100</f>
        <v>-0.008638760615929681</v>
      </c>
      <c r="J102" s="25">
        <f t="shared" si="22"/>
        <v>0.47844894054795667</v>
      </c>
      <c r="K102" s="25">
        <f t="shared" si="22"/>
        <v>0.07992859731088837</v>
      </c>
      <c r="L102" s="25">
        <f t="shared" si="22"/>
        <v>16.56020024857675</v>
      </c>
    </row>
    <row r="103" spans="1:13" ht="12.75">
      <c r="A103" s="3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48"/>
    </row>
    <row r="104" spans="1:12" ht="12.75">
      <c r="A104" s="10" t="s">
        <v>26</v>
      </c>
      <c r="B104" s="25">
        <f aca="true" t="shared" si="23" ref="B104:L104">+(B24-B49)/($L$32-$L$57)*100</f>
        <v>0.29222540809483505</v>
      </c>
      <c r="C104" s="25">
        <f>+(C24-C49)/($L$32-$L$57)*100</f>
        <v>0.01592891100515394</v>
      </c>
      <c r="D104" s="25">
        <f t="shared" si="23"/>
        <v>0.9941930839927806</v>
      </c>
      <c r="E104" s="25">
        <f t="shared" si="23"/>
        <v>0.38796569261066977</v>
      </c>
      <c r="F104" s="25">
        <f t="shared" si="23"/>
        <v>0.09662685740453768</v>
      </c>
      <c r="G104" s="25">
        <f t="shared" si="23"/>
        <v>0.06830540665951944</v>
      </c>
      <c r="H104" s="25">
        <f t="shared" si="23"/>
        <v>4.1868599289819235</v>
      </c>
      <c r="I104" s="25">
        <f>+(I24-I49)/($L$32-$L$57)*100</f>
        <v>0.006945501145094163</v>
      </c>
      <c r="J104" s="25">
        <f t="shared" si="23"/>
        <v>0.1457993558122468</v>
      </c>
      <c r="K104" s="25">
        <f t="shared" si="23"/>
        <v>0.00817185145679069</v>
      </c>
      <c r="L104" s="25">
        <f t="shared" si="23"/>
        <v>6.203021997163555</v>
      </c>
    </row>
    <row r="105" spans="1:13" ht="12.75">
      <c r="A105" s="3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48"/>
    </row>
    <row r="106" spans="1:12" ht="12.75">
      <c r="A106" s="3" t="s">
        <v>27</v>
      </c>
      <c r="B106" s="25">
        <f aca="true" t="shared" si="24" ref="B106:L108">+(B26-B51)/($L$32-$L$57)*100</f>
        <v>1.3815230629177084</v>
      </c>
      <c r="C106" s="25">
        <f>+(C26-C51)/($L$32-$L$57)*100</f>
        <v>0.04592242373138844</v>
      </c>
      <c r="D106" s="25">
        <f t="shared" si="24"/>
        <v>2.7994373528883747</v>
      </c>
      <c r="E106" s="25">
        <f t="shared" si="24"/>
        <v>1.1393296744730836</v>
      </c>
      <c r="F106" s="25">
        <f t="shared" si="24"/>
        <v>0.953202545272697</v>
      </c>
      <c r="G106" s="25">
        <f t="shared" si="24"/>
        <v>0.3272865958762049</v>
      </c>
      <c r="H106" s="25">
        <f t="shared" si="24"/>
        <v>4.9994553120220875</v>
      </c>
      <c r="I106" s="25">
        <f>+(I26-I51)/($L$32-$L$57)*100</f>
        <v>0.18209433987093027</v>
      </c>
      <c r="J106" s="25">
        <f t="shared" si="24"/>
        <v>0.4876532631681156</v>
      </c>
      <c r="K106" s="25">
        <f t="shared" si="24"/>
        <v>0.11905429493407717</v>
      </c>
      <c r="L106" s="25">
        <f t="shared" si="24"/>
        <v>12.43495886515466</v>
      </c>
    </row>
    <row r="107" spans="1:13" ht="12.75">
      <c r="A107" s="3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48"/>
    </row>
    <row r="108" spans="1:12" ht="12.75">
      <c r="A108" s="10" t="s">
        <v>63</v>
      </c>
      <c r="B108" s="25">
        <f t="shared" si="24"/>
        <v>0.8078230217893997</v>
      </c>
      <c r="C108" s="25">
        <f>+(C28-C53)/($L$32-$L$57)*100</f>
        <v>0.013036639165412572</v>
      </c>
      <c r="D108" s="25">
        <f t="shared" si="24"/>
        <v>2.7574103662100438</v>
      </c>
      <c r="E108" s="25">
        <f t="shared" si="24"/>
        <v>0.8715093598599635</v>
      </c>
      <c r="F108" s="25">
        <f t="shared" si="24"/>
        <v>0.4487660589895484</v>
      </c>
      <c r="G108" s="25">
        <f t="shared" si="24"/>
        <v>0.5440153680295448</v>
      </c>
      <c r="H108" s="25">
        <f t="shared" si="24"/>
        <v>5.355234054260332</v>
      </c>
      <c r="I108" s="25">
        <f>+(I28-I53)/($L$32-$L$57)*100</f>
        <v>-0.018071216531419944</v>
      </c>
      <c r="J108" s="25">
        <f t="shared" si="24"/>
        <v>0.07945519350235711</v>
      </c>
      <c r="K108" s="25">
        <f t="shared" si="24"/>
        <v>0.09524433766880182</v>
      </c>
      <c r="L108" s="25">
        <f t="shared" si="24"/>
        <v>10.95442318294398</v>
      </c>
    </row>
    <row r="109" spans="1:13" ht="12.75">
      <c r="A109" s="3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48"/>
    </row>
    <row r="110" spans="1:12" ht="12.75">
      <c r="A110" s="10" t="s">
        <v>36</v>
      </c>
      <c r="B110" s="25">
        <f aca="true" t="shared" si="25" ref="B110:L110">+(B30-B55)/($L$32-$L$57)*100</f>
        <v>0.6491155221311985</v>
      </c>
      <c r="C110" s="25">
        <f>+(C30-C55)/($L$32-$L$57)*100</f>
        <v>-0.005858935706537664</v>
      </c>
      <c r="D110" s="25">
        <f t="shared" si="25"/>
        <v>3.685852169805525</v>
      </c>
      <c r="E110" s="25">
        <f t="shared" si="25"/>
        <v>1.5958216955205877</v>
      </c>
      <c r="F110" s="25">
        <f t="shared" si="25"/>
        <v>0.7521628570112536</v>
      </c>
      <c r="G110" s="25">
        <f t="shared" si="25"/>
        <v>0.08862119295706389</v>
      </c>
      <c r="H110" s="25">
        <f t="shared" si="25"/>
        <v>4.679037579977285</v>
      </c>
      <c r="I110" s="25">
        <f>+(I30-I55)/($L$32-$L$57)*100</f>
        <v>0.19287291049876304</v>
      </c>
      <c r="J110" s="25">
        <f t="shared" si="25"/>
        <v>0.8998752652063904</v>
      </c>
      <c r="K110" s="25">
        <f t="shared" si="25"/>
        <v>0.3299737260655827</v>
      </c>
      <c r="L110" s="25">
        <f t="shared" si="25"/>
        <v>12.867473983467114</v>
      </c>
    </row>
    <row r="111" spans="1:12" ht="12.75">
      <c r="A111" s="29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</row>
    <row r="112" spans="1:12" ht="12.75">
      <c r="A112" t="s">
        <v>37</v>
      </c>
      <c r="B112" s="25">
        <f aca="true" t="shared" si="26" ref="B112:L112">+(B32-B57)/($L$32-$L$57)*100</f>
        <v>10.856267464332909</v>
      </c>
      <c r="C112" s="25">
        <f>+(C32-C57)/($L$32-$L$57)*100</f>
        <v>0.765730660299415</v>
      </c>
      <c r="D112" s="25">
        <f t="shared" si="26"/>
        <v>19.956197781799194</v>
      </c>
      <c r="E112" s="25">
        <f t="shared" si="26"/>
        <v>13.20458480224868</v>
      </c>
      <c r="F112" s="25">
        <f t="shared" si="26"/>
        <v>8.125638057302059</v>
      </c>
      <c r="G112" s="25">
        <f t="shared" si="26"/>
        <v>3.106976247037271</v>
      </c>
      <c r="H112" s="25">
        <f t="shared" si="26"/>
        <v>38.10256378636774</v>
      </c>
      <c r="I112" s="25">
        <f>+(I32-I57)/($L$32-$L$57)*100</f>
        <v>0.4227980753141602</v>
      </c>
      <c r="J112" s="25">
        <f t="shared" si="26"/>
        <v>4.124938710826023</v>
      </c>
      <c r="K112" s="25">
        <f t="shared" si="26"/>
        <v>1.3343044144724838</v>
      </c>
      <c r="L112">
        <f t="shared" si="26"/>
        <v>100</v>
      </c>
    </row>
    <row r="113" spans="2:11" ht="12.75"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2:11" ht="12.75"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1">
      <pane xSplit="1" ySplit="7" topLeftCell="H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1" sqref="M1:P16384"/>
    </sheetView>
  </sheetViews>
  <sheetFormatPr defaultColWidth="11.421875" defaultRowHeight="12.75"/>
  <cols>
    <col min="1" max="1" width="14.7109375" style="0" customWidth="1"/>
    <col min="2" max="12" width="9.00390625" style="0" customWidth="1"/>
  </cols>
  <sheetData>
    <row r="1" ht="15">
      <c r="A1" s="1" t="s">
        <v>69</v>
      </c>
    </row>
    <row r="2" ht="12.75">
      <c r="A2" s="6" t="str">
        <f>+Exp!A2</f>
        <v>ARGENTINA, BOLIVIA, BRASIL, CHILE, COLOMBIA, ECUADOR, MÉXICO, PARAGUAY, PERÚ Y URUGUAY</v>
      </c>
    </row>
    <row r="3" ht="12.75">
      <c r="A3" s="6" t="s">
        <v>70</v>
      </c>
    </row>
    <row r="4" ht="12.75">
      <c r="A4" s="3" t="str">
        <f>+Exp!A4</f>
        <v>Enero-setiembre 2004-2005</v>
      </c>
    </row>
    <row r="5" ht="12.75">
      <c r="A5" s="3" t="s">
        <v>96</v>
      </c>
    </row>
    <row r="6" spans="1:12" ht="8.2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 customHeight="1" thickBot="1">
      <c r="A7" s="13" t="s">
        <v>1</v>
      </c>
      <c r="B7" s="14" t="s">
        <v>84</v>
      </c>
      <c r="C7" s="14" t="s">
        <v>85</v>
      </c>
      <c r="D7" s="14" t="s">
        <v>86</v>
      </c>
      <c r="E7" s="19" t="s">
        <v>87</v>
      </c>
      <c r="F7" s="14" t="s">
        <v>98</v>
      </c>
      <c r="G7" s="14" t="s">
        <v>88</v>
      </c>
      <c r="H7" s="14" t="s">
        <v>89</v>
      </c>
      <c r="I7" s="14" t="s">
        <v>118</v>
      </c>
      <c r="J7" s="14" t="s">
        <v>91</v>
      </c>
      <c r="K7" s="14" t="s">
        <v>92</v>
      </c>
      <c r="L7" s="14" t="s">
        <v>30</v>
      </c>
    </row>
    <row r="8" ht="9" customHeight="1">
      <c r="A8" s="8"/>
    </row>
    <row r="9" spans="1:12" ht="15">
      <c r="A9" s="7"/>
      <c r="B9" s="7" t="str">
        <f>+Exp!B10</f>
        <v>Enero-setiembre 2005</v>
      </c>
      <c r="C9" s="7"/>
      <c r="D9" s="12"/>
      <c r="E9" s="12"/>
      <c r="F9" s="12"/>
      <c r="G9" s="12"/>
      <c r="H9" s="12"/>
      <c r="I9" s="12"/>
      <c r="J9" s="12"/>
      <c r="K9" s="12"/>
      <c r="L9" s="12"/>
    </row>
    <row r="10" ht="9" customHeight="1">
      <c r="A10" s="5"/>
    </row>
    <row r="11" spans="1:12" ht="12.75">
      <c r="A11" s="6" t="s">
        <v>10</v>
      </c>
      <c r="B11" s="37">
        <f>+ExpRM!B11-ImpRM!B11</f>
        <v>1764.1609999999982</v>
      </c>
      <c r="C11" s="37">
        <f>+ExpRM!C11-ImpRM!C11</f>
        <v>276.5149999999999</v>
      </c>
      <c r="D11" s="37">
        <f>+ExpRM!D11-ImpRM!D11</f>
        <v>10226.716000000004</v>
      </c>
      <c r="E11" s="37">
        <f>+ExpRM!E11-ImpRM!E11</f>
        <v>-3814.8999999999996</v>
      </c>
      <c r="F11" s="37">
        <f>+ExpRM!F11-ImpRM!F11</f>
        <v>-517.3297281199993</v>
      </c>
      <c r="G11" s="37">
        <f>+ExpRM!G11-ImpRM!G11</f>
        <v>-1549.0509999999997</v>
      </c>
      <c r="H11" s="37">
        <f>+ExpRM!H11-ImpRM!H11</f>
        <v>-3299.1280000000006</v>
      </c>
      <c r="I11" s="37">
        <f>+ExpRM!I11-ImpRM!I11</f>
        <v>-382.78267500000004</v>
      </c>
      <c r="J11" s="37">
        <f>+ExpRM!J11-ImpRM!J11</f>
        <v>-1590.5920000000006</v>
      </c>
      <c r="K11" s="37">
        <f>+ExpRM!K11-ImpRM!K11</f>
        <v>-546.8700000000002</v>
      </c>
      <c r="L11" s="37"/>
    </row>
    <row r="12" spans="1:12" ht="6.75" customHeight="1">
      <c r="A12" s="10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2.75">
      <c r="A13" s="3" t="s">
        <v>39</v>
      </c>
      <c r="B13" s="37">
        <f>+ExpRM!B13-ImpRM!B13</f>
        <v>1141.6870000000001</v>
      </c>
      <c r="C13" s="37">
        <f>+ExpRM!C13-ImpRM!C13</f>
        <v>177.42000000000002</v>
      </c>
      <c r="D13" s="37">
        <f>+ExpRM!D13-ImpRM!D13</f>
        <v>2914.3580000000006</v>
      </c>
      <c r="E13" s="37">
        <f>+ExpRM!E13-ImpRM!E13</f>
        <v>37.19999999999982</v>
      </c>
      <c r="F13" s="37">
        <f>+ExpRM!F13-ImpRM!F13</f>
        <v>1451.7726324399998</v>
      </c>
      <c r="G13" s="37">
        <f>+ExpRM!G13-ImpRM!G13</f>
        <v>-515.5000000000002</v>
      </c>
      <c r="H13" s="37">
        <f>+ExpRM!H13-ImpRM!H13</f>
        <v>998.9640000000002</v>
      </c>
      <c r="I13" s="37">
        <f>+ExpRM!I13-ImpRM!I13</f>
        <v>24.864596999999996</v>
      </c>
      <c r="J13" s="37">
        <f>+ExpRM!J13-ImpRM!J13</f>
        <v>-974.94</v>
      </c>
      <c r="K13" s="37">
        <f>+ExpRM!K13-ImpRM!K13</f>
        <v>-10.99499999999999</v>
      </c>
      <c r="L13" s="37"/>
    </row>
    <row r="14" spans="1:12" ht="12.75">
      <c r="A14" s="3" t="s">
        <v>40</v>
      </c>
      <c r="B14" s="37">
        <f>+ExpRM!B14-ImpRM!B14</f>
        <v>796.708</v>
      </c>
      <c r="C14" s="37">
        <f>+ExpRM!C14-ImpRM!C14</f>
        <v>174.954</v>
      </c>
      <c r="D14" s="37">
        <f>+ExpRM!D14-ImpRM!D14</f>
        <v>4736.1179999999995</v>
      </c>
      <c r="E14" s="37">
        <f>+ExpRM!E14-ImpRM!E14</f>
        <v>772.4999999999997</v>
      </c>
      <c r="F14" s="37">
        <f>+ExpRM!F14-ImpRM!F14</f>
        <v>-53.849873219999836</v>
      </c>
      <c r="G14" s="37">
        <f>+ExpRM!G14-ImpRM!G14</f>
        <v>-1074.4</v>
      </c>
      <c r="H14" s="37">
        <f>+ExpRM!H14-ImpRM!H14</f>
        <v>903.2370000000001</v>
      </c>
      <c r="I14" s="37">
        <f>+ExpRM!I14-ImpRM!I14</f>
        <v>-11.397742000000001</v>
      </c>
      <c r="J14" s="37">
        <f>+ExpRM!J14-ImpRM!J14</f>
        <v>-549.392</v>
      </c>
      <c r="K14" s="37">
        <f>+ExpRM!K14-ImpRM!K14</f>
        <v>11.475000000000009</v>
      </c>
      <c r="L14" s="37"/>
    </row>
    <row r="15" spans="1:12" ht="12.75">
      <c r="A15" s="3" t="s">
        <v>41</v>
      </c>
      <c r="B15" s="37">
        <f>+ExpRM!B15-ImpRM!B15</f>
        <v>-2546.3359999999993</v>
      </c>
      <c r="C15" s="37">
        <f>+ExpRM!C15-ImpRM!C15</f>
        <v>203.856</v>
      </c>
      <c r="D15" s="37">
        <f>+ExpRM!D15-ImpRM!D15</f>
        <v>3380.6059999999998</v>
      </c>
      <c r="E15" s="37">
        <f>+ExpRM!E15-ImpRM!E15</f>
        <v>-4516.5</v>
      </c>
      <c r="F15" s="37">
        <f>+ExpRM!F15-ImpRM!F15</f>
        <v>-1215.7951824699999</v>
      </c>
      <c r="G15" s="37">
        <f>+ExpRM!G15-ImpRM!G15</f>
        <v>-743.913</v>
      </c>
      <c r="H15" s="37">
        <f>+ExpRM!H15-ImpRM!H15</f>
        <v>-3625.297</v>
      </c>
      <c r="I15" s="37">
        <f>+ExpRM!I15-ImpRM!I15</f>
        <v>-415.88286700000003</v>
      </c>
      <c r="J15" s="37">
        <f>+ExpRM!J15-ImpRM!J15</f>
        <v>-1014.8589999999999</v>
      </c>
      <c r="K15" s="37">
        <f>+ExpRM!K15-ImpRM!K15</f>
        <v>-619.8449999999999</v>
      </c>
      <c r="L15" s="37"/>
    </row>
    <row r="16" spans="1:12" ht="12.75">
      <c r="A16" s="3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75"/>
    </row>
    <row r="17" spans="1:12" ht="12.75">
      <c r="A17" s="6" t="s">
        <v>38</v>
      </c>
      <c r="B17" s="37">
        <f>+ExpRM!B17-ImpRM!B17</f>
        <v>7142.826999999996</v>
      </c>
      <c r="C17" s="37">
        <f>+ExpRM!C17-ImpRM!C17</f>
        <v>44.5619999999999</v>
      </c>
      <c r="D17" s="37">
        <f>+ExpRM!D17-ImpRM!D17</f>
        <v>22437.02900000001</v>
      </c>
      <c r="E17" s="37">
        <f>+ExpRM!E17-ImpRM!E17</f>
        <v>10064.299999999997</v>
      </c>
      <c r="F17" s="37">
        <f>+ExpRM!F17-ImpRM!F17</f>
        <v>607.0388612699808</v>
      </c>
      <c r="G17" s="37">
        <f>+ExpRM!G17-ImpRM!G17</f>
        <v>1760.575999999999</v>
      </c>
      <c r="H17" s="37">
        <f>+ExpRM!H17-ImpRM!H17</f>
        <v>-918.6839999999793</v>
      </c>
      <c r="I17" s="37">
        <f>+ExpRM!I17-ImpRM!I17</f>
        <v>-435.7263619999995</v>
      </c>
      <c r="J17" s="37">
        <f>+ExpRM!J17-ImpRM!J17</f>
        <v>4521.183999999999</v>
      </c>
      <c r="K17" s="37">
        <f>+ExpRM!K17-ImpRM!K17</f>
        <v>228.48700000000008</v>
      </c>
      <c r="L17" s="37">
        <f>SUM(B17:K17)</f>
        <v>45451.593499270006</v>
      </c>
    </row>
    <row r="18" spans="1:12" ht="6.75" customHeight="1">
      <c r="A18" s="10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2.75">
      <c r="A19" s="3" t="s">
        <v>25</v>
      </c>
      <c r="B19" s="37">
        <f>+ExpRM!B19-ImpRM!B19</f>
        <v>320.9830000000002</v>
      </c>
      <c r="C19" s="37">
        <f>+ExpRM!C19-ImpRM!C19</f>
        <v>51.93799999999999</v>
      </c>
      <c r="D19" s="37">
        <f>+ExpRM!D19-ImpRM!D19</f>
        <v>7264.839000000002</v>
      </c>
      <c r="E19" s="37">
        <f>+ExpRM!E19-ImpRM!E19</f>
        <v>660.3000000000002</v>
      </c>
      <c r="F19" s="37">
        <f>+ExpRM!F19-ImpRM!F19</f>
        <v>1926.2001662500015</v>
      </c>
      <c r="G19" s="37">
        <f>+ExpRM!G19-ImpRM!G19</f>
        <v>2114.3999999999996</v>
      </c>
      <c r="H19" s="37">
        <f>+ExpRM!H19-ImpRM!H19</f>
        <v>47172.50199999999</v>
      </c>
      <c r="I19" s="37">
        <f>+ExpRM!I19-ImpRM!I19</f>
        <v>-27.010311000000016</v>
      </c>
      <c r="J19" s="37">
        <f>+ExpRM!J19-ImpRM!J19</f>
        <v>1918.172</v>
      </c>
      <c r="K19" s="37">
        <f>+ExpRM!K19-ImpRM!K19</f>
        <v>397.11799999999994</v>
      </c>
      <c r="L19" s="37">
        <f>SUM(B19:K19)</f>
        <v>61799.44185525</v>
      </c>
    </row>
    <row r="20" spans="1:12" ht="6.75" customHeight="1">
      <c r="A20" s="10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12.75">
      <c r="A21" s="3" t="s">
        <v>81</v>
      </c>
      <c r="B21" s="37">
        <f>+ExpRM!B21-ImpRM!B21</f>
        <v>1324.589</v>
      </c>
      <c r="C21" s="37">
        <f>+ExpRM!C21-ImpRM!C21</f>
        <v>-35.90799999999999</v>
      </c>
      <c r="D21" s="37">
        <f>+ExpRM!D21-ImpRM!D21</f>
        <v>5897.144999999999</v>
      </c>
      <c r="E21" s="37">
        <f>+ExpRM!E21-ImpRM!E21</f>
        <v>3015.1</v>
      </c>
      <c r="F21" s="37">
        <f>+ExpRM!F21-ImpRM!F21</f>
        <v>-8.17673982999986</v>
      </c>
      <c r="G21" s="37">
        <f>+ExpRM!G21-ImpRM!G21</f>
        <v>169.69999999999993</v>
      </c>
      <c r="H21" s="37">
        <f>+ExpRM!H21-ImpRM!H21</f>
        <v>-10966.432999999999</v>
      </c>
      <c r="I21" s="37">
        <f>+ExpRM!I21-ImpRM!I21</f>
        <v>-57.49863600000003</v>
      </c>
      <c r="J21" s="37">
        <f>+ExpRM!J21-ImpRM!J21</f>
        <v>928.6669999999999</v>
      </c>
      <c r="K21" s="37">
        <f>+ExpRM!K21-ImpRM!K21</f>
        <v>141.16000000000003</v>
      </c>
      <c r="L21" s="37">
        <f>SUM(B21:K21)</f>
        <v>408.34462417000117</v>
      </c>
    </row>
    <row r="22" spans="1:12" ht="12.75">
      <c r="A22" s="3" t="s">
        <v>82</v>
      </c>
      <c r="B22" s="37">
        <f>+ExpRM!B22-ImpRM!B22</f>
        <v>104.16899999999998</v>
      </c>
      <c r="C22" s="37">
        <f>+ExpRM!C22-ImpRM!C22</f>
        <v>-1.6709999999999998</v>
      </c>
      <c r="D22" s="37">
        <f>+ExpRM!D22-ImpRM!D22</f>
        <v>299.39000000000004</v>
      </c>
      <c r="E22" s="37">
        <f>+ExpRM!E22-ImpRM!E22</f>
        <v>-22</v>
      </c>
      <c r="F22" s="37">
        <f>+ExpRM!F22-ImpRM!F22</f>
        <v>-44.469852709999984</v>
      </c>
      <c r="G22" s="37">
        <f>+ExpRM!G22-ImpRM!G22</f>
        <v>-10.695999999999998</v>
      </c>
      <c r="H22" s="37">
        <f>+ExpRM!H22-ImpRM!H22</f>
        <v>-621.2929999999999</v>
      </c>
      <c r="I22" s="37">
        <f>+ExpRM!I22-ImpRM!I22</f>
        <v>-1.6018259999999862</v>
      </c>
      <c r="J22" s="37">
        <f>+ExpRM!J22-ImpRM!J22</f>
        <v>-44.069</v>
      </c>
      <c r="K22" s="37">
        <f>+ExpRM!K22-ImpRM!K22</f>
        <v>1.2350000000000003</v>
      </c>
      <c r="L22" s="37">
        <f>SUM(B22:K22)</f>
        <v>-341.0066787099998</v>
      </c>
    </row>
    <row r="23" spans="1:12" ht="7.5" customHeight="1">
      <c r="A23" s="10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2.75">
      <c r="A24" s="3" t="s">
        <v>26</v>
      </c>
      <c r="B24" s="37">
        <f>+ExpRM!B24-ImpRM!B24</f>
        <v>-366.98900000000003</v>
      </c>
      <c r="C24" s="37">
        <f>+ExpRM!C24-ImpRM!C24</f>
        <v>4.407999999999987</v>
      </c>
      <c r="D24" s="37">
        <f>+ExpRM!D24-ImpRM!D24</f>
        <v>-9.032000000000153</v>
      </c>
      <c r="E24" s="37">
        <f>+ExpRM!E24-ImpRM!E24</f>
        <v>2499.9</v>
      </c>
      <c r="F24" s="37">
        <f>+ExpRM!F24-ImpRM!F24</f>
        <v>-246.66264883999997</v>
      </c>
      <c r="G24" s="37">
        <f>+ExpRM!G24-ImpRM!G24</f>
        <v>-192.60000000000002</v>
      </c>
      <c r="H24" s="37">
        <f>+ExpRM!H24-ImpRM!H24</f>
        <v>-8042.246</v>
      </c>
      <c r="I24" s="37">
        <f>+ExpRM!I24-ImpRM!I24</f>
        <v>-46.68217</v>
      </c>
      <c r="J24" s="37">
        <f>+ExpRM!J24-ImpRM!J24</f>
        <v>127.63400000000001</v>
      </c>
      <c r="K24" s="37">
        <f>+ExpRM!K24-ImpRM!K24</f>
        <v>-13.758000000000003</v>
      </c>
      <c r="L24" s="37">
        <f>SUM(B24:K24)</f>
        <v>-6286.027818840001</v>
      </c>
    </row>
    <row r="25" spans="1:12" ht="7.5" customHeight="1">
      <c r="A25" s="10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2.75">
      <c r="A26" s="3" t="s">
        <v>27</v>
      </c>
      <c r="B26" s="37">
        <f>+ExpRM!B26-ImpRM!B26</f>
        <v>1169.1889999999999</v>
      </c>
      <c r="C26" s="37">
        <f>+ExpRM!C26-ImpRM!C26</f>
        <v>-80.351</v>
      </c>
      <c r="D26" s="37">
        <f>+ExpRM!D26-ImpRM!D26</f>
        <v>921.1370000000002</v>
      </c>
      <c r="E26" s="37">
        <f>+ExpRM!E26-ImpRM!E26</f>
        <v>1495.347</v>
      </c>
      <c r="F26" s="37">
        <f>+ExpRM!F26-ImpRM!F26</f>
        <v>-953.6659520099998</v>
      </c>
      <c r="G26" s="37">
        <f>+ExpRM!G26-ImpRM!G26</f>
        <v>-441.78</v>
      </c>
      <c r="H26" s="37">
        <f>+ExpRM!H26-ImpRM!H26</f>
        <v>-11456.344</v>
      </c>
      <c r="I26" s="37">
        <f>+ExpRM!I26-ImpRM!I26</f>
        <v>-358.78278800000004</v>
      </c>
      <c r="J26" s="37">
        <f>+ExpRM!J26-ImpRM!J26</f>
        <v>615.766</v>
      </c>
      <c r="K26" s="37">
        <f>+ExpRM!K26-ImpRM!K26</f>
        <v>-78.868</v>
      </c>
      <c r="L26" s="37">
        <f>SUM(B26:K26)</f>
        <v>-9168.352740010001</v>
      </c>
    </row>
    <row r="27" spans="1:12" ht="7.5" customHeight="1">
      <c r="A27" s="10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12.75">
      <c r="A28" s="3" t="s">
        <v>63</v>
      </c>
      <c r="B28" s="37">
        <f>+ExpRM!B28-ImpRM!B28</f>
        <v>511.8589999999999</v>
      </c>
      <c r="C28" s="37">
        <f>+ExpRM!C28-ImpRM!C28</f>
        <v>41.443</v>
      </c>
      <c r="D28" s="37">
        <f>+ExpRM!D28-ImpRM!D28</f>
        <v>-119.55299999999988</v>
      </c>
      <c r="E28" s="37">
        <f>+ExpRM!E28-ImpRM!E28</f>
        <v>1634.135</v>
      </c>
      <c r="F28" s="37">
        <f>+ExpRM!F28-ImpRM!F28</f>
        <v>-660.0121160800002</v>
      </c>
      <c r="G28" s="37">
        <f>+ExpRM!G28-ImpRM!G28</f>
        <v>-476.438</v>
      </c>
      <c r="H28" s="37">
        <f>+ExpRM!H28-ImpRM!H28</f>
        <v>-13864.609</v>
      </c>
      <c r="I28" s="37">
        <f>+ExpRM!I28-ImpRM!I28</f>
        <v>-54.881676999999996</v>
      </c>
      <c r="J28" s="37">
        <f>+ExpRM!J28-ImpRM!J28</f>
        <v>-45.028999999999996</v>
      </c>
      <c r="K28" s="37">
        <f>+ExpRM!K28-ImpRM!K28</f>
        <v>-25.72099999999999</v>
      </c>
      <c r="L28" s="37">
        <f>SUM(B28:K28)</f>
        <v>-13058.80679308</v>
      </c>
    </row>
    <row r="29" spans="1:12" ht="7.5" customHeight="1">
      <c r="A29" s="10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2.75">
      <c r="A30" s="3" t="s">
        <v>36</v>
      </c>
      <c r="B30" s="37">
        <f>+ExpRM!B30-ImpRM!B30</f>
        <v>4079.027</v>
      </c>
      <c r="C30" s="37">
        <f>+ExpRM!C30-ImpRM!C30</f>
        <v>64.703</v>
      </c>
      <c r="D30" s="37">
        <f>+ExpRM!D30-ImpRM!D30</f>
        <v>8183.102999999999</v>
      </c>
      <c r="E30" s="37">
        <f>+ExpRM!E30-ImpRM!E30</f>
        <v>781.5180000000005</v>
      </c>
      <c r="F30" s="37">
        <f>+ExpRM!F30-ImpRM!F30</f>
        <v>593.8260044899787</v>
      </c>
      <c r="G30" s="37">
        <f>+ExpRM!G30-ImpRM!G30</f>
        <v>597.99</v>
      </c>
      <c r="H30" s="37">
        <f>+ExpRM!H30-ImpRM!H30</f>
        <v>-3140.2610000000004</v>
      </c>
      <c r="I30" s="37">
        <f>+ExpRM!I30-ImpRM!I30</f>
        <v>110.73104600000048</v>
      </c>
      <c r="J30" s="37">
        <f>+ExpRM!J30-ImpRM!J30</f>
        <v>1020.0429999999999</v>
      </c>
      <c r="K30" s="37">
        <f>+ExpRM!K30-ImpRM!K30</f>
        <v>-192.67899999999997</v>
      </c>
      <c r="L30" s="37">
        <f>SUM(B30:K30)</f>
        <v>12098.001050489976</v>
      </c>
    </row>
    <row r="31" spans="1:12" ht="9" customHeight="1">
      <c r="A31" s="10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12.75">
      <c r="A32" s="29" t="s">
        <v>37</v>
      </c>
      <c r="B32" s="37">
        <f>+ExpRM!B32-ImpRM!B32</f>
        <v>8906.987999999994</v>
      </c>
      <c r="C32" s="37">
        <f>+ExpRM!C32-ImpRM!C32</f>
        <v>321.07699999999977</v>
      </c>
      <c r="D32" s="37">
        <f>+ExpRM!D32-ImpRM!D32</f>
        <v>32663.74500000001</v>
      </c>
      <c r="E32" s="37">
        <f>+ExpRM!E32-ImpRM!E32</f>
        <v>6249.399999999998</v>
      </c>
      <c r="F32" s="37">
        <f>+ExpRM!F32-ImpRM!F32</f>
        <v>89.70913314998143</v>
      </c>
      <c r="G32" s="37">
        <f>+ExpRM!G32-ImpRM!G32</f>
        <v>211.52499999999964</v>
      </c>
      <c r="H32" s="37">
        <f>+ExpRM!H32-ImpRM!H32</f>
        <v>-4217.812000000005</v>
      </c>
      <c r="I32" s="37">
        <f>+ExpRM!I32-ImpRM!I32</f>
        <v>-818.5090369999996</v>
      </c>
      <c r="J32" s="37">
        <f>+ExpRM!J32-ImpRM!J32</f>
        <v>2930.5920000000006</v>
      </c>
      <c r="K32" s="37">
        <f>+ExpRM!K32-ImpRM!K32</f>
        <v>-318.38300000000027</v>
      </c>
      <c r="L32" s="37">
        <f>SUM(B32:K32)</f>
        <v>46018.332096149985</v>
      </c>
    </row>
    <row r="33" spans="2:12" ht="9" customHeight="1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ht="15">
      <c r="A34" s="7"/>
      <c r="B34" s="60" t="str">
        <f>+Exp!B26</f>
        <v>Enero-setiembre 2004</v>
      </c>
      <c r="C34" s="60"/>
      <c r="D34" s="61"/>
      <c r="E34" s="61"/>
      <c r="F34" s="61"/>
      <c r="G34" s="61"/>
      <c r="H34" s="61"/>
      <c r="I34" s="61"/>
      <c r="J34" s="61"/>
      <c r="K34" s="61"/>
      <c r="L34" s="61"/>
    </row>
    <row r="35" spans="1:12" ht="9" customHeight="1">
      <c r="A35" s="5"/>
      <c r="B35" s="37"/>
      <c r="C35" s="37"/>
      <c r="D35" s="61"/>
      <c r="E35" s="61"/>
      <c r="F35" s="61"/>
      <c r="G35" s="61"/>
      <c r="H35" s="61"/>
      <c r="I35" s="61"/>
      <c r="J35" s="61"/>
      <c r="K35" s="61"/>
      <c r="L35" s="37"/>
    </row>
    <row r="36" spans="1:12" ht="12.75">
      <c r="A36" s="6" t="s">
        <v>10</v>
      </c>
      <c r="B36" s="37">
        <f>+ExpRM!B36-ImpRM!B36</f>
        <v>2655.9389999999985</v>
      </c>
      <c r="C36" s="37">
        <f>+ExpRM!C36-ImpRM!C36</f>
        <v>278.501</v>
      </c>
      <c r="D36" s="37">
        <f>+ExpRM!D36-ImpRM!D36</f>
        <v>6925.202000000003</v>
      </c>
      <c r="E36" s="37">
        <f>+ExpRM!E36-ImpRM!E36</f>
        <v>-3029.0999999999995</v>
      </c>
      <c r="F36" s="37">
        <f>+ExpRM!F36-ImpRM!F36</f>
        <v>-433.20161004999954</v>
      </c>
      <c r="G36" s="37">
        <f>+ExpRM!G36-ImpRM!G36</f>
        <v>-1449.7290000000003</v>
      </c>
      <c r="H36" s="37">
        <f>+ExpRM!H36-ImpRM!H36</f>
        <v>-3279.898</v>
      </c>
      <c r="I36" s="37">
        <f>+ExpRM!I36-ImpRM!I36</f>
        <v>-374.1150459999998</v>
      </c>
      <c r="J36" s="37">
        <f>+ExpRM!J36-ImpRM!J36</f>
        <v>-1759.6260000000002</v>
      </c>
      <c r="K36" s="37">
        <f>+ExpRM!K36-ImpRM!K36</f>
        <v>-353.2190000000003</v>
      </c>
      <c r="L36" s="37"/>
    </row>
    <row r="37" spans="1:12" ht="6.75" customHeight="1">
      <c r="A37" s="10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2" ht="12.75">
      <c r="A38" s="3" t="s">
        <v>39</v>
      </c>
      <c r="B38" s="37">
        <f>+ExpRM!B38-ImpRM!B38</f>
        <v>1002.647</v>
      </c>
      <c r="C38" s="37">
        <f>+ExpRM!C38-ImpRM!C38</f>
        <v>250.70599999999996</v>
      </c>
      <c r="D38" s="37">
        <f>+ExpRM!D38-ImpRM!D38</f>
        <v>1836.1899999999998</v>
      </c>
      <c r="E38" s="37">
        <f>+ExpRM!E38-ImpRM!E38</f>
        <v>190.4000000000001</v>
      </c>
      <c r="F38" s="37">
        <f>+ExpRM!F38-ImpRM!F38</f>
        <v>890.8521794600003</v>
      </c>
      <c r="G38" s="37">
        <f>+ExpRM!G38-ImpRM!G38</f>
        <v>-607.2000000000002</v>
      </c>
      <c r="H38" s="37">
        <f>+ExpRM!H38-ImpRM!H38</f>
        <v>150.38300000000004</v>
      </c>
      <c r="I38" s="37">
        <f>+ExpRM!I38-ImpRM!I38</f>
        <v>27.015619</v>
      </c>
      <c r="J38" s="37">
        <f>+ExpRM!J38-ImpRM!J38</f>
        <v>-1148.0610000000001</v>
      </c>
      <c r="K38" s="37">
        <f>+ExpRM!K38-ImpRM!K38</f>
        <v>31.605999999999995</v>
      </c>
      <c r="L38" s="37"/>
    </row>
    <row r="39" spans="1:12" ht="12.75">
      <c r="A39" s="3" t="s">
        <v>40</v>
      </c>
      <c r="B39" s="37">
        <f>+ExpRM!B39-ImpRM!B39</f>
        <v>622.1070000000001</v>
      </c>
      <c r="C39" s="37">
        <f>+ExpRM!C39-ImpRM!C39</f>
        <v>237.61200000000002</v>
      </c>
      <c r="D39" s="37">
        <f>+ExpRM!D39-ImpRM!D39</f>
        <v>3858.3450000000003</v>
      </c>
      <c r="E39" s="37">
        <f>+ExpRM!E39-ImpRM!E39</f>
        <v>560.3999999999999</v>
      </c>
      <c r="F39" s="37">
        <f>+ExpRM!F39-ImpRM!F39</f>
        <v>-32.200706719999744</v>
      </c>
      <c r="G39" s="37">
        <f>+ExpRM!G39-ImpRM!G39</f>
        <v>-999.2</v>
      </c>
      <c r="H39" s="37">
        <f>+ExpRM!H39-ImpRM!H39</f>
        <v>61.539000000000215</v>
      </c>
      <c r="I39" s="37">
        <f>+ExpRM!I39-ImpRM!I39</f>
        <v>-6.004431</v>
      </c>
      <c r="J39" s="37">
        <f>+ExpRM!J39-ImpRM!J39</f>
        <v>-870.883</v>
      </c>
      <c r="K39" s="37">
        <f>+ExpRM!K39-ImpRM!K39</f>
        <v>89.05800000000002</v>
      </c>
      <c r="L39" s="37"/>
    </row>
    <row r="40" spans="1:12" ht="12.75">
      <c r="A40" s="3" t="s">
        <v>41</v>
      </c>
      <c r="B40" s="37">
        <f>+ExpRM!B40-ImpRM!B40</f>
        <v>-1072.0240000000013</v>
      </c>
      <c r="C40" s="37">
        <f>+ExpRM!C40-ImpRM!C40</f>
        <v>72.03099999999995</v>
      </c>
      <c r="D40" s="37">
        <f>+ExpRM!D40-ImpRM!D40</f>
        <v>1874.4660000000003</v>
      </c>
      <c r="E40" s="37">
        <f>+ExpRM!E40-ImpRM!E40</f>
        <v>-3729.7</v>
      </c>
      <c r="F40" s="37">
        <f>+ExpRM!F40-ImpRM!F40</f>
        <v>-881.5783996499998</v>
      </c>
      <c r="G40" s="37">
        <f>+ExpRM!G40-ImpRM!G40</f>
        <v>-488.672</v>
      </c>
      <c r="H40" s="37">
        <f>+ExpRM!H40-ImpRM!H40</f>
        <v>-2815.925</v>
      </c>
      <c r="I40" s="37">
        <f>+ExpRM!I40-ImpRM!I40</f>
        <v>-384.54068499999994</v>
      </c>
      <c r="J40" s="37">
        <f>+ExpRM!J40-ImpRM!J40</f>
        <v>-677.5930000000001</v>
      </c>
      <c r="K40" s="37">
        <f>+ExpRM!K40-ImpRM!K40</f>
        <v>-455.298</v>
      </c>
      <c r="L40" s="37"/>
    </row>
    <row r="41" spans="1:12" ht="12.75">
      <c r="A41" s="1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12" ht="12.75">
      <c r="A42" s="6" t="s">
        <v>38</v>
      </c>
      <c r="B42" s="37">
        <f>+ExpRM!B42-ImpRM!B42</f>
        <v>6885.992999999997</v>
      </c>
      <c r="C42" s="37">
        <f>+ExpRM!C42-ImpRM!C42</f>
        <v>66.4380000000001</v>
      </c>
      <c r="D42" s="37">
        <f>+ExpRM!D42-ImpRM!D42</f>
        <v>18149.813000000002</v>
      </c>
      <c r="E42" s="37">
        <f>+ExpRM!E42-ImpRM!E42</f>
        <v>9456.9</v>
      </c>
      <c r="F42" s="37">
        <f>+ExpRM!F42-ImpRM!F42</f>
        <v>488.8322622600026</v>
      </c>
      <c r="G42" s="37">
        <f>+ExpRM!G42-ImpRM!G42</f>
        <v>1538.9909999999995</v>
      </c>
      <c r="H42" s="37">
        <f>+ExpRM!H42-ImpRM!H42</f>
        <v>-311.1160000000091</v>
      </c>
      <c r="I42" s="37">
        <f>+ExpRM!I42-ImpRM!I42</f>
        <v>-235.57898999999998</v>
      </c>
      <c r="J42" s="37">
        <f>+ExpRM!J42-ImpRM!J42</f>
        <v>3367.846</v>
      </c>
      <c r="K42" s="37">
        <f>+ExpRM!K42-ImpRM!K42</f>
        <v>260.88700000000017</v>
      </c>
      <c r="L42" s="37">
        <f>SUM(B42:K42)</f>
        <v>39669.005272259994</v>
      </c>
    </row>
    <row r="43" spans="1:12" ht="6.75" customHeight="1">
      <c r="A43" s="10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2" ht="12.75">
      <c r="A44" s="3" t="s">
        <v>25</v>
      </c>
      <c r="B44" s="37">
        <f>+ExpRM!B44-ImpRM!B44</f>
        <v>251.57400000000007</v>
      </c>
      <c r="C44" s="37">
        <f>+ExpRM!C44-ImpRM!C44</f>
        <v>80.054</v>
      </c>
      <c r="D44" s="37">
        <f>+ExpRM!D44-ImpRM!D44</f>
        <v>6169.978000000001</v>
      </c>
      <c r="E44" s="37">
        <f>+ExpRM!E44-ImpRM!E44</f>
        <v>899.6999999999998</v>
      </c>
      <c r="F44" s="37">
        <f>+ExpRM!F44-ImpRM!F44</f>
        <v>1647.082574179999</v>
      </c>
      <c r="G44" s="37">
        <f>+ExpRM!G44-ImpRM!G44</f>
        <v>1255.6</v>
      </c>
      <c r="H44" s="37">
        <f>+ExpRM!H44-ImpRM!H44</f>
        <v>39508.24799999999</v>
      </c>
      <c r="I44" s="37">
        <f>+ExpRM!I44-ImpRM!I44</f>
        <v>-34.300352000000004</v>
      </c>
      <c r="J44" s="37">
        <f>+ExpRM!J44-ImpRM!J44</f>
        <v>1014.2840000000001</v>
      </c>
      <c r="K44" s="37">
        <f>+ExpRM!K44-ImpRM!K44</f>
        <v>266.63</v>
      </c>
      <c r="L44" s="37">
        <f>SUM(B44:K44)</f>
        <v>51058.85022217999</v>
      </c>
    </row>
    <row r="45" spans="1:12" ht="6.75" customHeight="1">
      <c r="A45" s="1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ht="12.75">
      <c r="A46" s="3" t="s">
        <v>81</v>
      </c>
      <c r="B46" s="37">
        <f>+ExpRM!B46-ImpRM!B46</f>
        <v>1614.5400000000004</v>
      </c>
      <c r="C46" s="37">
        <f>+ExpRM!C46-ImpRM!C46</f>
        <v>5.796999999999997</v>
      </c>
      <c r="D46" s="37">
        <f>+ExpRM!D46-ImpRM!D46</f>
        <v>5586.281999999999</v>
      </c>
      <c r="E46" s="37">
        <f>+ExpRM!E46-ImpRM!E46</f>
        <v>3158.2</v>
      </c>
      <c r="F46" s="37">
        <f>+ExpRM!F46-ImpRM!F46</f>
        <v>-21.233406639999657</v>
      </c>
      <c r="G46" s="37">
        <f>+ExpRM!G46-ImpRM!G46</f>
        <v>184.89999999999998</v>
      </c>
      <c r="H46" s="37">
        <f>+ExpRM!H46-ImpRM!H46</f>
        <v>-10169.153999999999</v>
      </c>
      <c r="I46" s="37">
        <f>+ExpRM!I46-ImpRM!I46</f>
        <v>-56.12198600000002</v>
      </c>
      <c r="J46" s="37">
        <f>+ExpRM!J46-ImpRM!J46</f>
        <v>1499.0729999999999</v>
      </c>
      <c r="K46" s="37">
        <f>+ExpRM!K46-ImpRM!K46</f>
        <v>186.058</v>
      </c>
      <c r="L46" s="37">
        <f>SUM(B46:K46)</f>
        <v>1988.3406073600004</v>
      </c>
    </row>
    <row r="47" spans="1:12" ht="12.75">
      <c r="A47" s="3" t="s">
        <v>82</v>
      </c>
      <c r="B47" s="37">
        <f>+ExpRM!B47-ImpRM!B47</f>
        <v>107.81</v>
      </c>
      <c r="C47" s="37">
        <f>+ExpRM!C47-ImpRM!C47</f>
        <v>-1.2530000000000001</v>
      </c>
      <c r="D47" s="37">
        <f>+ExpRM!D47-ImpRM!D47</f>
        <v>252.274</v>
      </c>
      <c r="E47" s="37">
        <f>+ExpRM!E47-ImpRM!E47</f>
        <v>-12.899999999999999</v>
      </c>
      <c r="F47" s="37">
        <f>+ExpRM!F47-ImpRM!F47</f>
        <v>-24.167671600000002</v>
      </c>
      <c r="G47" s="37">
        <f>+ExpRM!G47-ImpRM!G47</f>
        <v>-30.502000000000002</v>
      </c>
      <c r="H47" s="37">
        <f>+ExpRM!H47-ImpRM!H47</f>
        <v>-552.5730000000001</v>
      </c>
      <c r="I47" s="37">
        <f>+ExpRM!I47-ImpRM!I47</f>
        <v>0.07803000000001331</v>
      </c>
      <c r="J47" s="37">
        <f>+ExpRM!J47-ImpRM!J47</f>
        <v>-22.765</v>
      </c>
      <c r="K47" s="37">
        <f>+ExpRM!K47-ImpRM!K47</f>
        <v>3.3480000000000008</v>
      </c>
      <c r="L47" s="37">
        <f>SUM(B47:K47)</f>
        <v>-280.65064160000003</v>
      </c>
    </row>
    <row r="48" spans="1:12" ht="7.5" customHeight="1">
      <c r="A48" s="1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1:12" ht="12.75">
      <c r="A49" s="3" t="s">
        <v>26</v>
      </c>
      <c r="B49" s="37">
        <f>+ExpRM!B49-ImpRM!B49</f>
        <v>-157.49099999999999</v>
      </c>
      <c r="C49" s="37">
        <f>+ExpRM!C49-ImpRM!C49</f>
        <v>-44.696000000000005</v>
      </c>
      <c r="D49" s="37">
        <f>+ExpRM!D49-ImpRM!D49</f>
        <v>-88.09700000000021</v>
      </c>
      <c r="E49" s="37">
        <f>+ExpRM!E49-ImpRM!E49</f>
        <v>2108.8</v>
      </c>
      <c r="F49" s="37">
        <f>+ExpRM!F49-ImpRM!F49</f>
        <v>-277.6816100200001</v>
      </c>
      <c r="G49" s="37">
        <f>+ExpRM!G49-ImpRM!G49</f>
        <v>-157.1</v>
      </c>
      <c r="H49" s="37">
        <f>+ExpRM!H49-ImpRM!H49</f>
        <v>-6380.629999999999</v>
      </c>
      <c r="I49" s="37">
        <f>+ExpRM!I49-ImpRM!I49</f>
        <v>-43.617729999999995</v>
      </c>
      <c r="J49" s="37">
        <f>+ExpRM!J49-ImpRM!J49</f>
        <v>178.336</v>
      </c>
      <c r="K49" s="37">
        <f>+ExpRM!K49-ImpRM!K49</f>
        <v>-19.681</v>
      </c>
      <c r="L49" s="37">
        <f>SUM(B49:K49)</f>
        <v>-4881.858340019999</v>
      </c>
    </row>
    <row r="50" spans="1:12" ht="7.5" customHeight="1">
      <c r="A50" s="1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1:12" ht="12.75">
      <c r="A51" s="3" t="s">
        <v>27</v>
      </c>
      <c r="B51" s="37">
        <f>+ExpRM!B51-ImpRM!B51</f>
        <v>1303.107</v>
      </c>
      <c r="C51" s="37">
        <f>+ExpRM!C51-ImpRM!C51</f>
        <v>-54.252</v>
      </c>
      <c r="D51" s="37">
        <f>+ExpRM!D51-ImpRM!D51</f>
        <v>1785.0950000000003</v>
      </c>
      <c r="E51" s="37">
        <f>+ExpRM!E51-ImpRM!E51</f>
        <v>838.9300000000001</v>
      </c>
      <c r="F51" s="37">
        <f>+ExpRM!F51-ImpRM!F51</f>
        <v>-605.61342423</v>
      </c>
      <c r="G51" s="37">
        <f>+ExpRM!G51-ImpRM!G51</f>
        <v>-252.96</v>
      </c>
      <c r="H51" s="37">
        <f>+ExpRM!H51-ImpRM!H51</f>
        <v>-9249.617</v>
      </c>
      <c r="I51" s="37">
        <f>+ExpRM!I51-ImpRM!I51</f>
        <v>-277.214154</v>
      </c>
      <c r="J51" s="37">
        <f>+ExpRM!J51-ImpRM!J51</f>
        <v>311.93999999999994</v>
      </c>
      <c r="K51" s="37">
        <f>+ExpRM!K51-ImpRM!K51</f>
        <v>-24.923000000000002</v>
      </c>
      <c r="L51" s="37">
        <f>SUM(B51:K51)</f>
        <v>-6225.50757823</v>
      </c>
    </row>
    <row r="52" spans="1:12" ht="7.5" customHeight="1">
      <c r="A52" s="1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ht="12.75">
      <c r="A53" s="3" t="s">
        <v>63</v>
      </c>
      <c r="B53" s="37">
        <f>+ExpRM!B53-ImpRM!B53</f>
        <v>583.4119999999999</v>
      </c>
      <c r="C53" s="37">
        <f>+ExpRM!C53-ImpRM!C53</f>
        <v>41.88300000000001</v>
      </c>
      <c r="D53" s="37">
        <f>+ExpRM!D53-ImpRM!D53</f>
        <v>241.75099999999975</v>
      </c>
      <c r="E53" s="37">
        <f>+ExpRM!E53-ImpRM!E53</f>
        <v>1705.348</v>
      </c>
      <c r="F53" s="37">
        <f>+ExpRM!F53-ImpRM!F53</f>
        <v>-507.6121917600001</v>
      </c>
      <c r="G53" s="37">
        <f>+ExpRM!G53-ImpRM!G53</f>
        <v>-109.495</v>
      </c>
      <c r="H53" s="37">
        <f>+ExpRM!H53-ImpRM!H53</f>
        <v>-11579.135999999999</v>
      </c>
      <c r="I53" s="37">
        <f>+ExpRM!I53-ImpRM!I53</f>
        <v>-47.28819299999999</v>
      </c>
      <c r="J53" s="37">
        <f>+ExpRM!J53-ImpRM!J53</f>
        <v>-52.72800000000001</v>
      </c>
      <c r="K53" s="37">
        <f>+ExpRM!K53-ImpRM!K53</f>
        <v>9.237999999999992</v>
      </c>
      <c r="L53" s="37">
        <f>SUM(B53:K53)</f>
        <v>-9714.627384759999</v>
      </c>
    </row>
    <row r="54" spans="1:12" ht="7.5" customHeight="1">
      <c r="A54" s="1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ht="12.75">
      <c r="A55" s="3" t="s">
        <v>36</v>
      </c>
      <c r="B55" s="37">
        <f>+ExpRM!B55-ImpRM!B55</f>
        <v>3183.041</v>
      </c>
      <c r="C55" s="37">
        <f>+ExpRM!C55-ImpRM!C55</f>
        <v>38.905</v>
      </c>
      <c r="D55" s="37">
        <f>+ExpRM!D55-ImpRM!D55</f>
        <v>4202.529999999999</v>
      </c>
      <c r="E55" s="37">
        <f>+ExpRM!E55-ImpRM!E55</f>
        <v>758.8220000000001</v>
      </c>
      <c r="F55" s="37">
        <f>+ExpRM!F55-ImpRM!F55</f>
        <v>278.0579923300036</v>
      </c>
      <c r="G55" s="37">
        <f>+ExpRM!G55-ImpRM!G55</f>
        <v>648.548</v>
      </c>
      <c r="H55" s="37">
        <f>+ExpRM!H55-ImpRM!H55</f>
        <v>-1888.2540000000017</v>
      </c>
      <c r="I55" s="37">
        <f>+ExpRM!I55-ImpRM!I55</f>
        <v>222.88539500000002</v>
      </c>
      <c r="J55" s="37">
        <f>+ExpRM!J55-ImpRM!J55</f>
        <v>439.706</v>
      </c>
      <c r="K55" s="37">
        <f>+ExpRM!K55-ImpRM!K55</f>
        <v>-159.78300000000002</v>
      </c>
      <c r="L55" s="37">
        <f>SUM(B55:K55)</f>
        <v>7724.458387330001</v>
      </c>
    </row>
    <row r="56" spans="1:12" ht="9" customHeight="1">
      <c r="A56" s="10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ht="12.75">
      <c r="A57" s="29" t="s">
        <v>37</v>
      </c>
      <c r="B57" s="37">
        <f>+ExpRM!B57-ImpRM!B57</f>
        <v>9541.931999999997</v>
      </c>
      <c r="C57" s="37">
        <f>+ExpRM!C57-ImpRM!C57</f>
        <v>344.9390000000001</v>
      </c>
      <c r="D57" s="37">
        <f>+ExpRM!D57-ImpRM!D57</f>
        <v>25075.015</v>
      </c>
      <c r="E57" s="37">
        <f>+ExpRM!E57-ImpRM!E57</f>
        <v>6427.799999999999</v>
      </c>
      <c r="F57" s="37">
        <f>+ExpRM!F57-ImpRM!F57</f>
        <v>55.63065221000397</v>
      </c>
      <c r="G57" s="37">
        <f>+ExpRM!G57-ImpRM!G57</f>
        <v>89.2619999999988</v>
      </c>
      <c r="H57" s="37">
        <f>+ExpRM!H57-ImpRM!H57</f>
        <v>-3591.0140000000247</v>
      </c>
      <c r="I57" s="37">
        <f>+ExpRM!I57-ImpRM!I57</f>
        <v>-609.6940359999999</v>
      </c>
      <c r="J57" s="37">
        <f>+ExpRM!J57-ImpRM!J57</f>
        <v>1608.2199999999993</v>
      </c>
      <c r="K57" s="37">
        <f>+ExpRM!K57-ImpRM!K57</f>
        <v>-92.33200000000033</v>
      </c>
      <c r="L57" s="37">
        <f>SUM(B57:K57)</f>
        <v>38849.75861620998</v>
      </c>
    </row>
    <row r="58" spans="1:12" ht="9" customHeight="1" thickBot="1">
      <c r="A58" s="11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2.25" customHeight="1">
      <c r="A59" s="2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2" s="42" customFormat="1" ht="12">
      <c r="A60" s="42" t="s">
        <v>59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s="42" customFormat="1" ht="12">
      <c r="A61" s="42" t="s">
        <v>60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s="42" customFormat="1" ht="12">
      <c r="A62" s="42" t="s">
        <v>62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4" ht="12.75">
      <c r="A64" s="17" t="s">
        <v>32</v>
      </c>
    </row>
    <row r="65" spans="2:12" ht="13.5" thickBot="1">
      <c r="B65" s="14" t="s">
        <v>5</v>
      </c>
      <c r="C65" s="14" t="s">
        <v>6</v>
      </c>
      <c r="D65" s="14" t="s">
        <v>7</v>
      </c>
      <c r="E65" s="19" t="s">
        <v>8</v>
      </c>
      <c r="F65" s="14" t="s">
        <v>9</v>
      </c>
      <c r="G65" s="14" t="s">
        <v>28</v>
      </c>
      <c r="H65" s="14" t="s">
        <v>12</v>
      </c>
      <c r="I65" s="14" t="s">
        <v>13</v>
      </c>
      <c r="J65" s="14" t="s">
        <v>14</v>
      </c>
      <c r="K65" s="14" t="s">
        <v>15</v>
      </c>
      <c r="L65" s="14" t="s">
        <v>30</v>
      </c>
    </row>
    <row r="67" spans="1:12" ht="12.75">
      <c r="A67" s="3" t="s">
        <v>10</v>
      </c>
      <c r="B67" s="25">
        <f aca="true" t="shared" si="0" ref="B67:L67">+(B11-B36)/($L$32-$L$57)*100</f>
        <v>-12.440104052716833</v>
      </c>
      <c r="C67" s="25">
        <f>+(C11-C36)/($L$32-$L$57)*100</f>
        <v>-0.027704256719381856</v>
      </c>
      <c r="D67" s="25">
        <f t="shared" si="0"/>
        <v>46.055383393065725</v>
      </c>
      <c r="E67" s="25">
        <f t="shared" si="0"/>
        <v>-10.961734607295636</v>
      </c>
      <c r="F67" s="25">
        <f t="shared" si="0"/>
        <v>-1.173568469450967</v>
      </c>
      <c r="G67" s="25">
        <f t="shared" si="0"/>
        <v>-1.3855197310585525</v>
      </c>
      <c r="H67" s="25">
        <f t="shared" si="0"/>
        <v>-0.2682542078115299</v>
      </c>
      <c r="I67" s="25">
        <f>+(I11-I36)/($L$32-$L$57)*100</f>
        <v>-0.12091148991155776</v>
      </c>
      <c r="J67" s="25">
        <f t="shared" si="0"/>
        <v>2.357986571149919</v>
      </c>
      <c r="K67" s="25">
        <f t="shared" si="0"/>
        <v>-2.7013882265683455</v>
      </c>
      <c r="L67" s="25">
        <f t="shared" si="0"/>
        <v>0</v>
      </c>
    </row>
    <row r="68" spans="1:12" ht="12.75">
      <c r="A68" s="10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1:12" ht="12.75">
      <c r="A69" s="3" t="s">
        <v>22</v>
      </c>
      <c r="B69" s="25">
        <f aca="true" t="shared" si="1" ref="B69:L69">+(B13-B38)/($L$32-$L$57)*100</f>
        <v>1.939576965892575</v>
      </c>
      <c r="C69" s="25">
        <f>+(C13-C38)/($L$32-$L$57)*100</f>
        <v>-1.0223233423648093</v>
      </c>
      <c r="D69" s="25">
        <f t="shared" si="1"/>
        <v>15.040202949960202</v>
      </c>
      <c r="E69" s="25">
        <f t="shared" si="1"/>
        <v>-2.1371058053419367</v>
      </c>
      <c r="F69" s="25">
        <f t="shared" si="1"/>
        <v>7.824715120095194</v>
      </c>
      <c r="G69" s="25">
        <f t="shared" si="1"/>
        <v>1.279194532309759</v>
      </c>
      <c r="H69" s="25">
        <f t="shared" si="1"/>
        <v>11.837515544405111</v>
      </c>
      <c r="I69" s="25">
        <f>+(I13-I38)/($L$32-$L$57)*100</f>
        <v>-0.030006276786019748</v>
      </c>
      <c r="J69" s="25">
        <f t="shared" si="1"/>
        <v>2.414999308920372</v>
      </c>
      <c r="K69" s="25">
        <f t="shared" si="1"/>
        <v>-0.5942744413405461</v>
      </c>
      <c r="L69" s="25">
        <f t="shared" si="1"/>
        <v>0</v>
      </c>
    </row>
    <row r="70" spans="1:12" ht="12.75">
      <c r="A70" s="3" t="s">
        <v>23</v>
      </c>
      <c r="B70" s="25">
        <f aca="true" t="shared" si="2" ref="B70:L70">+(B14-B39)/($L$32-$L$57)*100</f>
        <v>2.4356449785803305</v>
      </c>
      <c r="C70" s="25">
        <f>+(C14-C39)/($L$32-$L$57)*100</f>
        <v>-0.874065114563413</v>
      </c>
      <c r="D70" s="25">
        <f t="shared" si="2"/>
        <v>12.244737428671037</v>
      </c>
      <c r="E70" s="25">
        <f t="shared" si="2"/>
        <v>2.9587476587011983</v>
      </c>
      <c r="F70" s="25">
        <f t="shared" si="2"/>
        <v>-0.30200104052196014</v>
      </c>
      <c r="G70" s="25">
        <f t="shared" si="2"/>
        <v>-1.0490232151547876</v>
      </c>
      <c r="H70" s="25">
        <f t="shared" si="2"/>
        <v>11.741499230709492</v>
      </c>
      <c r="I70" s="25">
        <f>+(I14-I39)/($L$32-$L$57)*100</f>
        <v>-0.07523548464826701</v>
      </c>
      <c r="J70" s="25">
        <f t="shared" si="2"/>
        <v>4.484727692331484</v>
      </c>
      <c r="K70" s="25">
        <f t="shared" si="2"/>
        <v>-1.082265533262684</v>
      </c>
      <c r="L70" s="25">
        <f t="shared" si="2"/>
        <v>0</v>
      </c>
    </row>
    <row r="71" spans="1:12" ht="12.75">
      <c r="A71" s="3" t="s">
        <v>24</v>
      </c>
      <c r="B71" s="25">
        <f aca="true" t="shared" si="3" ref="B71:L71">+(B15-B40)/($L$32-$L$57)*100</f>
        <v>-20.566323329538328</v>
      </c>
      <c r="C71" s="25">
        <f>+(C15-C40)/($L$32-$L$57)*100</f>
        <v>1.8389293263002637</v>
      </c>
      <c r="D71" s="25">
        <f t="shared" si="3"/>
        <v>21.01031682544189</v>
      </c>
      <c r="E71" s="25">
        <f t="shared" si="3"/>
        <v>-10.975684384092906</v>
      </c>
      <c r="F71" s="25">
        <f t="shared" si="3"/>
        <v>-4.662249522241032</v>
      </c>
      <c r="G71" s="25">
        <f t="shared" si="3"/>
        <v>-3.5605549795122733</v>
      </c>
      <c r="H71" s="25">
        <f t="shared" si="3"/>
        <v>-11.290558745960904</v>
      </c>
      <c r="I71" s="25">
        <f>+(I15-I40)/($L$32-$L$57)*100</f>
        <v>-0.4372164432394493</v>
      </c>
      <c r="J71" s="25">
        <f t="shared" si="3"/>
        <v>-4.704785421308434</v>
      </c>
      <c r="K71" s="25">
        <f t="shared" si="3"/>
        <v>-2.295393922660567</v>
      </c>
      <c r="L71" s="25">
        <f t="shared" si="3"/>
        <v>0</v>
      </c>
    </row>
    <row r="72" spans="1:12" ht="12.75">
      <c r="A72" s="3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 ht="12.75">
      <c r="A73" s="6" t="s">
        <v>38</v>
      </c>
      <c r="B73" s="25">
        <f aca="true" t="shared" si="4" ref="B73:L73">+(B17-B42)/($L$32-$L$57)*100</f>
        <v>3.5827769739503115</v>
      </c>
      <c r="C73" s="25">
        <f>+(C17-C42)/($L$32-$L$57)*100</f>
        <v>-0.3051653172171055</v>
      </c>
      <c r="D73" s="25">
        <f t="shared" si="4"/>
        <v>59.80570628168953</v>
      </c>
      <c r="E73" s="25">
        <f t="shared" si="4"/>
        <v>8.473094426662438</v>
      </c>
      <c r="F73" s="25">
        <f t="shared" si="4"/>
        <v>1.6489556721537229</v>
      </c>
      <c r="G73" s="25">
        <f t="shared" si="4"/>
        <v>3.0910612916233116</v>
      </c>
      <c r="H73" s="25">
        <f t="shared" si="4"/>
        <v>-8.475437989163993</v>
      </c>
      <c r="I73" s="25">
        <f>+(I17-I42)/($L$32-$L$57)*100</f>
        <v>-2.792011165960381</v>
      </c>
      <c r="J73" s="25">
        <f t="shared" si="4"/>
        <v>16.08880767181105</v>
      </c>
      <c r="K73" s="25">
        <f t="shared" si="4"/>
        <v>-0.451972768231585</v>
      </c>
      <c r="L73" s="25">
        <f t="shared" si="4"/>
        <v>80.6658150773173</v>
      </c>
    </row>
    <row r="74" spans="1:12" ht="12.75">
      <c r="A74" s="10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1:13" ht="12.75">
      <c r="A75" s="3" t="s">
        <v>25</v>
      </c>
      <c r="B75" s="25">
        <f aca="true" t="shared" si="5" ref="B75:L75">+(B19-B44)/($L$32-$L$57)*100</f>
        <v>0.9682400577217914</v>
      </c>
      <c r="C75" s="25">
        <f>+(C19-C44)/($L$32-$L$57)*100</f>
        <v>-0.3922119244320745</v>
      </c>
      <c r="D75" s="25">
        <f t="shared" si="5"/>
        <v>15.273066574037047</v>
      </c>
      <c r="E75" s="25">
        <f t="shared" si="5"/>
        <v>-3.339576565266697</v>
      </c>
      <c r="F75" s="25">
        <f t="shared" si="5"/>
        <v>3.893628109568302</v>
      </c>
      <c r="G75" s="25">
        <f t="shared" si="5"/>
        <v>11.98006831349642</v>
      </c>
      <c r="H75" s="25">
        <f t="shared" si="5"/>
        <v>106.91463261759225</v>
      </c>
      <c r="I75" s="25">
        <f>+(I19-I44)/($L$32-$L$57)*100</f>
        <v>0.10169444479295486</v>
      </c>
      <c r="J75" s="25">
        <f t="shared" si="5"/>
        <v>12.60903584973178</v>
      </c>
      <c r="K75" s="25">
        <f t="shared" si="5"/>
        <v>1.8202784747223109</v>
      </c>
      <c r="L75" s="25">
        <f t="shared" si="5"/>
        <v>149.8288559519641</v>
      </c>
      <c r="M75" s="25"/>
    </row>
    <row r="76" spans="1:13" ht="12.75">
      <c r="A76" s="10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</row>
    <row r="77" spans="1:13" ht="12.75">
      <c r="A77" s="3" t="s">
        <v>33</v>
      </c>
      <c r="B77" s="25">
        <f aca="true" t="shared" si="6" ref="B77:L77">+(B21-B46)/($L$32-$L$57)*100</f>
        <v>-4.04475173214556</v>
      </c>
      <c r="C77" s="25">
        <f>+(C21-C46)/($L$32-$L$57)*100</f>
        <v>-0.5817754413301911</v>
      </c>
      <c r="D77" s="25">
        <f t="shared" si="6"/>
        <v>4.336469464530078</v>
      </c>
      <c r="E77" s="25">
        <f t="shared" si="6"/>
        <v>-1.9962130596894934</v>
      </c>
      <c r="F77" s="25">
        <f t="shared" si="6"/>
        <v>0.18213758771583488</v>
      </c>
      <c r="G77" s="25">
        <f t="shared" si="6"/>
        <v>-0.2120366073185214</v>
      </c>
      <c r="H77" s="25">
        <f t="shared" si="6"/>
        <v>-11.121864095151514</v>
      </c>
      <c r="I77" s="25">
        <f>+(I21-I46)/($L$32-$L$57)*100</f>
        <v>-0.019203960227963432</v>
      </c>
      <c r="J77" s="25">
        <f t="shared" si="6"/>
        <v>-7.95703638382422</v>
      </c>
      <c r="K77" s="25">
        <f t="shared" si="6"/>
        <v>-0.6263170786438775</v>
      </c>
      <c r="L77" s="25">
        <f t="shared" si="6"/>
        <v>-22.040591306085393</v>
      </c>
      <c r="M77" s="25"/>
    </row>
    <row r="78" spans="1:13" ht="12.75">
      <c r="A78" s="10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</row>
    <row r="79" spans="1:13" ht="12.75">
      <c r="A79" s="3" t="s">
        <v>26</v>
      </c>
      <c r="B79" s="25">
        <f aca="true" t="shared" si="7" ref="B79:L79">+(B24-B49)/($L$32-$L$57)*100</f>
        <v>-2.922450339474702</v>
      </c>
      <c r="C79" s="25">
        <f>+(C24-C49)/($L$32-$L$57)*100</f>
        <v>0.6849898398532</v>
      </c>
      <c r="D79" s="25">
        <f t="shared" si="7"/>
        <v>1.1029391024762405</v>
      </c>
      <c r="E79" s="25">
        <f t="shared" si="7"/>
        <v>5.455757705412727</v>
      </c>
      <c r="F79" s="25">
        <f t="shared" si="7"/>
        <v>0.4327075849442189</v>
      </c>
      <c r="G79" s="25">
        <f t="shared" si="7"/>
        <v>-0.49521707630312456</v>
      </c>
      <c r="H79" s="25">
        <f t="shared" si="7"/>
        <v>-23.179172322774434</v>
      </c>
      <c r="I79" s="25">
        <f>+(I24-I49)/($L$32-$L$57)*100</f>
        <v>-0.04274825400862953</v>
      </c>
      <c r="J79" s="25">
        <f t="shared" si="7"/>
        <v>-0.7072815831752394</v>
      </c>
      <c r="K79" s="25">
        <f t="shared" si="7"/>
        <v>0.08262452797023671</v>
      </c>
      <c r="L79" s="25">
        <f t="shared" si="7"/>
        <v>-19.58785081507952</v>
      </c>
      <c r="M79" s="25"/>
    </row>
    <row r="80" spans="1:13" ht="12.75">
      <c r="A80" s="10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1:13" ht="12.75">
      <c r="A81" s="3" t="s">
        <v>27</v>
      </c>
      <c r="B81" s="25">
        <f aca="true" t="shared" si="8" ref="B81:L81">+(B26-B51)/($L$32-$L$57)*100</f>
        <v>-1.8681262091369535</v>
      </c>
      <c r="C81" s="25">
        <f>+(C26-C51)/($L$32-$L$57)*100</f>
        <v>-0.36407522463197844</v>
      </c>
      <c r="D81" s="25">
        <f t="shared" si="8"/>
        <v>-12.052021262216748</v>
      </c>
      <c r="E81" s="25">
        <f t="shared" si="8"/>
        <v>9.156870635934304</v>
      </c>
      <c r="F81" s="25">
        <f t="shared" si="8"/>
        <v>-4.855255076256998</v>
      </c>
      <c r="G81" s="25">
        <f t="shared" si="8"/>
        <v>-2.6339968548607295</v>
      </c>
      <c r="H81" s="25">
        <f t="shared" si="8"/>
        <v>-30.783349102511654</v>
      </c>
      <c r="I81" s="25">
        <f>+(I26-I51)/($L$32-$L$57)*100</f>
        <v>-1.1378642379582993</v>
      </c>
      <c r="J81" s="25">
        <f t="shared" si="8"/>
        <v>4.2383048852076906</v>
      </c>
      <c r="K81" s="25">
        <f t="shared" si="8"/>
        <v>-0.7525207093287896</v>
      </c>
      <c r="L81" s="25">
        <f t="shared" si="8"/>
        <v>-41.052033155760185</v>
      </c>
      <c r="M81" s="25"/>
    </row>
    <row r="82" spans="1:13" ht="12.75">
      <c r="A82" s="3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</row>
    <row r="83" spans="1:13" ht="12.75">
      <c r="A83" s="3" t="s">
        <v>63</v>
      </c>
      <c r="B83" s="25">
        <f aca="true" t="shared" si="9" ref="B83:L83">+(B28-B53)/($L$32-$L$57)*100</f>
        <v>-0.9981483791751391</v>
      </c>
      <c r="C83" s="25">
        <f>+(C28-C53)/($L$32-$L$57)*100</f>
        <v>-0.006137901790799451</v>
      </c>
      <c r="D83" s="25">
        <f t="shared" si="9"/>
        <v>-5.040110155961234</v>
      </c>
      <c r="E83" s="25">
        <f t="shared" si="9"/>
        <v>-0.9934054550640666</v>
      </c>
      <c r="F83" s="25">
        <f t="shared" si="9"/>
        <v>-2.1259449281850094</v>
      </c>
      <c r="G83" s="25">
        <f t="shared" si="9"/>
        <v>-5.11877294732105</v>
      </c>
      <c r="H83" s="25">
        <f t="shared" si="9"/>
        <v>-31.8818382261896</v>
      </c>
      <c r="I83" s="25">
        <f>+(I28-I53)/($L$32-$L$57)*100</f>
        <v>-0.10592740691364941</v>
      </c>
      <c r="J83" s="25">
        <f t="shared" si="9"/>
        <v>0.10739933156219039</v>
      </c>
      <c r="K83" s="25">
        <f t="shared" si="9"/>
        <v>-0.48767024705580025</v>
      </c>
      <c r="L83" s="25">
        <f t="shared" si="9"/>
        <v>-46.650556316094175</v>
      </c>
      <c r="M83" s="25"/>
    </row>
    <row r="84" spans="1:13" ht="12.75">
      <c r="A84" s="10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1:13" ht="12.75">
      <c r="A85" s="3" t="s">
        <v>36</v>
      </c>
      <c r="B85" s="25">
        <f aca="true" t="shared" si="10" ref="B85:L85">+(B30-B55)/($L$32-$L$57)*100</f>
        <v>12.498804713479744</v>
      </c>
      <c r="C85" s="25">
        <f>+(C30-C55)/($L$32-$L$57)*100</f>
        <v>0.3598763418159999</v>
      </c>
      <c r="D85" s="25">
        <f t="shared" si="10"/>
        <v>55.528104875243834</v>
      </c>
      <c r="E85" s="25">
        <f t="shared" si="10"/>
        <v>0.3166041341908701</v>
      </c>
      <c r="F85" s="25">
        <f t="shared" si="10"/>
        <v>4.40489328934964</v>
      </c>
      <c r="G85" s="25">
        <f t="shared" si="10"/>
        <v>-0.7052728153164324</v>
      </c>
      <c r="H85" s="25">
        <f t="shared" si="10"/>
        <v>-17.46521819862098</v>
      </c>
      <c r="I85" s="25">
        <f>+(I30-I55)/($L$32-$L$57)*100</f>
        <v>-1.564528135393239</v>
      </c>
      <c r="J85" s="25">
        <f t="shared" si="10"/>
        <v>8.095571617197917</v>
      </c>
      <c r="K85" s="25">
        <f t="shared" si="10"/>
        <v>-0.45889185752302963</v>
      </c>
      <c r="L85" s="25">
        <f t="shared" si="10"/>
        <v>61.009943964424295</v>
      </c>
      <c r="M85" s="25"/>
    </row>
    <row r="86" spans="1:12" ht="12.75">
      <c r="A86" s="10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spans="1:12" ht="12.75">
      <c r="A87" s="29" t="s">
        <v>37</v>
      </c>
      <c r="B87" s="25">
        <f aca="true" t="shared" si="11" ref="B87:L87">+(B32-B57)/($L$32-$L$57)*100</f>
        <v>-8.857327078766547</v>
      </c>
      <c r="C87" s="25">
        <f>+(C32-C57)/($L$32-$L$57)*100</f>
        <v>-0.33286957393648736</v>
      </c>
      <c r="D87" s="25">
        <f t="shared" si="11"/>
        <v>105.86108967475529</v>
      </c>
      <c r="E87" s="25">
        <f t="shared" si="11"/>
        <v>-2.488640180633185</v>
      </c>
      <c r="F87" s="25">
        <f t="shared" si="11"/>
        <v>0.475387202702743</v>
      </c>
      <c r="G87" s="25">
        <f t="shared" si="11"/>
        <v>1.7055415605647686</v>
      </c>
      <c r="H87" s="25">
        <f t="shared" si="11"/>
        <v>-8.743692196975664</v>
      </c>
      <c r="I87" s="25">
        <f>+(I32-I57)/($L$32-$L$57)*100</f>
        <v>-2.912922655871938</v>
      </c>
      <c r="J87" s="25">
        <f t="shared" si="11"/>
        <v>18.446794242961</v>
      </c>
      <c r="K87" s="25">
        <f t="shared" si="11"/>
        <v>-3.1533609947999293</v>
      </c>
      <c r="L87" s="25">
        <f t="shared" si="11"/>
        <v>100</v>
      </c>
    </row>
    <row r="89" spans="2:9" ht="12.75">
      <c r="B89" s="16"/>
      <c r="C89" s="16"/>
      <c r="D89" s="16"/>
      <c r="E89" s="16"/>
      <c r="F89" s="16"/>
      <c r="G89" s="16"/>
      <c r="H89" s="16"/>
      <c r="I89" s="1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D1">
      <selection activeCell="L10" sqref="L10:M13"/>
    </sheetView>
  </sheetViews>
  <sheetFormatPr defaultColWidth="11.421875" defaultRowHeight="12.75"/>
  <cols>
    <col min="1" max="1" width="8.7109375" style="0" customWidth="1"/>
    <col min="2" max="3" width="10.28125" style="0" customWidth="1"/>
    <col min="4" max="4" width="0.85546875" style="0" customWidth="1"/>
    <col min="5" max="7" width="10.7109375" style="0" customWidth="1"/>
    <col min="8" max="8" width="0.85546875" style="0" customWidth="1"/>
    <col min="9" max="10" width="10.8515625" style="0" customWidth="1"/>
  </cols>
  <sheetData>
    <row r="1" spans="1:10" ht="12.7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2.75">
      <c r="A3" s="51" t="str">
        <f>+Exp!A2</f>
        <v>ARGENTINA, BOLIVIA, BRASIL, CHILE, COLOMBIA, ECUADOR, MÉXICO, PARAGUAY, PERÚ Y URUGUAY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2.75">
      <c r="A4" s="52" t="s">
        <v>75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2.75">
      <c r="A5" s="52" t="str">
        <f>+Exp!A4</f>
        <v>Enero-setiembre 2004-2005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2.75">
      <c r="A6" s="53" t="s">
        <v>76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9" customHeight="1" thickBot="1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ht="13.5" thickBot="1">
      <c r="A8" s="31"/>
      <c r="B8" s="76" t="s">
        <v>10</v>
      </c>
      <c r="C8" s="76"/>
      <c r="D8" s="33"/>
      <c r="E8" s="70" t="s">
        <v>116</v>
      </c>
      <c r="F8" s="69"/>
      <c r="G8" s="69"/>
      <c r="H8" s="34"/>
      <c r="I8" s="69" t="s">
        <v>115</v>
      </c>
      <c r="J8" s="69"/>
    </row>
    <row r="9" spans="1:10" ht="13.5" thickBot="1">
      <c r="A9" s="35" t="s">
        <v>42</v>
      </c>
      <c r="B9" s="35" t="s">
        <v>43</v>
      </c>
      <c r="C9" s="35" t="s">
        <v>44</v>
      </c>
      <c r="D9" s="35"/>
      <c r="E9" s="35" t="s">
        <v>43</v>
      </c>
      <c r="F9" s="35" t="s">
        <v>44</v>
      </c>
      <c r="G9" s="35" t="s">
        <v>45</v>
      </c>
      <c r="H9" s="35"/>
      <c r="I9" s="35" t="s">
        <v>43</v>
      </c>
      <c r="J9" s="35" t="s">
        <v>44</v>
      </c>
    </row>
    <row r="10" ht="9" customHeight="1">
      <c r="A10" s="36"/>
    </row>
    <row r="11" spans="1:13" ht="12.75">
      <c r="A11" s="36">
        <v>2004</v>
      </c>
      <c r="B11" s="43">
        <f>+Exp!L40</f>
        <v>38252.04439499001</v>
      </c>
      <c r="C11" s="43">
        <f>+Imp!L40</f>
        <v>39071.291051039996</v>
      </c>
      <c r="D11" s="43" t="s">
        <v>46</v>
      </c>
      <c r="E11" s="43">
        <f>+ExpRM!L42</f>
        <v>250327.75845073</v>
      </c>
      <c r="F11" s="43">
        <f>+ImpRM!L42</f>
        <v>210658.75317846998</v>
      </c>
      <c r="G11" s="43">
        <f>+E11-F11</f>
        <v>39669.00527226002</v>
      </c>
      <c r="H11" s="43"/>
      <c r="I11" s="43">
        <f>+E11+B11</f>
        <v>288579.80284572</v>
      </c>
      <c r="J11" s="43">
        <f>+F11+C11</f>
        <v>249730.04422950998</v>
      </c>
      <c r="L11" s="16"/>
      <c r="M11" s="16"/>
    </row>
    <row r="12" spans="1:13" ht="12.75">
      <c r="A12" s="36">
        <v>2005</v>
      </c>
      <c r="B12" s="43">
        <f>+Exp!L24</f>
        <v>48927.785589720006</v>
      </c>
      <c r="C12" s="43">
        <f>+Imp!L24</f>
        <v>48361.04699284</v>
      </c>
      <c r="D12" s="43"/>
      <c r="E12" s="43">
        <f>+ExpRM!L17</f>
        <v>291180.18316328</v>
      </c>
      <c r="F12" s="43">
        <f>+ImpRM!L17</f>
        <v>245728.58966401</v>
      </c>
      <c r="G12" s="43">
        <f>+E12-F12</f>
        <v>45451.593499270006</v>
      </c>
      <c r="H12" s="43"/>
      <c r="I12" s="43">
        <f>+E12+B12</f>
        <v>340107.968753</v>
      </c>
      <c r="J12" s="43">
        <f>+F12+C12</f>
        <v>294089.63665685</v>
      </c>
      <c r="L12" s="16"/>
      <c r="M12" s="16"/>
    </row>
    <row r="13" spans="1:10" ht="7.5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6" t="s">
        <v>47</v>
      </c>
      <c r="B14" s="44">
        <f>+(B12/B11-1)*100</f>
        <v>27.908942812291194</v>
      </c>
      <c r="C14" s="44">
        <f>+(C12/C11-1)*100</f>
        <v>23.776424305161846</v>
      </c>
      <c r="D14" s="44"/>
      <c r="E14" s="44">
        <f aca="true" t="shared" si="0" ref="E14:J14">+(E12/E11-1)*100</f>
        <v>16.31957437136986</v>
      </c>
      <c r="F14" s="44">
        <f t="shared" si="0"/>
        <v>16.647699635736892</v>
      </c>
      <c r="G14" s="44"/>
      <c r="H14" s="44"/>
      <c r="I14" s="44">
        <f t="shared" si="0"/>
        <v>17.855776945979795</v>
      </c>
      <c r="J14" s="44">
        <f t="shared" si="0"/>
        <v>17.763017887656375</v>
      </c>
    </row>
    <row r="15" spans="1:10" ht="9" customHeight="1" thickBot="1">
      <c r="A15" s="11"/>
      <c r="B15" s="18"/>
      <c r="C15" s="18"/>
      <c r="D15" s="18"/>
      <c r="E15" s="18"/>
      <c r="F15" s="18"/>
      <c r="G15" s="18"/>
      <c r="H15" s="18"/>
      <c r="I15" s="18"/>
      <c r="J15" s="18"/>
    </row>
    <row r="16" ht="2.25" customHeight="1">
      <c r="A16" s="38"/>
    </row>
    <row r="17" ht="12.75">
      <c r="A17" s="42" t="s">
        <v>59</v>
      </c>
    </row>
    <row r="18" spans="1:6" ht="12.75">
      <c r="A18" s="42" t="s">
        <v>60</v>
      </c>
      <c r="F18" s="43"/>
    </row>
    <row r="19" ht="12.75">
      <c r="A19" s="39"/>
    </row>
    <row r="20" spans="1:6" ht="12.75">
      <c r="A20" s="39"/>
      <c r="E20" s="43"/>
      <c r="F20" s="43"/>
    </row>
    <row r="21" spans="1:9" ht="12.75">
      <c r="A21" s="39"/>
      <c r="I21" s="37"/>
    </row>
    <row r="22" ht="12.75">
      <c r="A22" s="39"/>
    </row>
  </sheetData>
  <mergeCells count="1">
    <mergeCell ref="B8:C8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53">
      <selection activeCell="C34" sqref="C34"/>
    </sheetView>
  </sheetViews>
  <sheetFormatPr defaultColWidth="11.421875" defaultRowHeight="12.75"/>
  <cols>
    <col min="1" max="1" width="8.00390625" style="0" customWidth="1"/>
  </cols>
  <sheetData>
    <row r="1" spans="2:12" ht="13.5" thickBot="1">
      <c r="B1" s="14" t="s">
        <v>5</v>
      </c>
      <c r="C1" s="14" t="s">
        <v>6</v>
      </c>
      <c r="D1" s="14" t="s">
        <v>7</v>
      </c>
      <c r="E1" s="19" t="s">
        <v>8</v>
      </c>
      <c r="F1" s="14" t="s">
        <v>9</v>
      </c>
      <c r="G1" s="14" t="s">
        <v>28</v>
      </c>
      <c r="H1" s="14" t="s">
        <v>12</v>
      </c>
      <c r="I1" s="14" t="s">
        <v>13</v>
      </c>
      <c r="J1" s="14" t="s">
        <v>14</v>
      </c>
      <c r="K1" s="14" t="s">
        <v>15</v>
      </c>
      <c r="L1" s="14" t="s">
        <v>30</v>
      </c>
    </row>
    <row r="2" spans="1:12" ht="12.75">
      <c r="A2" t="s">
        <v>53</v>
      </c>
      <c r="B2" s="30">
        <f>+Exp!B56</f>
        <v>14.947446557510125</v>
      </c>
      <c r="C2" s="30">
        <f>+Exp!C56</f>
        <v>19.124353258667792</v>
      </c>
      <c r="D2" s="30">
        <f>+Exp!D56</f>
        <v>31.791802747042162</v>
      </c>
      <c r="E2" s="30">
        <f>+Exp!E56</f>
        <v>26.461407491486955</v>
      </c>
      <c r="F2" s="30">
        <f>+Exp!F56</f>
        <v>33.26132943055451</v>
      </c>
      <c r="G2" s="30">
        <f>+Exp!G56</f>
        <v>49.09443244438396</v>
      </c>
      <c r="H2" s="30">
        <f>+Exp!H56</f>
        <v>42.23586360752345</v>
      </c>
      <c r="I2" s="30">
        <f>+Exp!I56</f>
        <v>3.757637799233726</v>
      </c>
      <c r="J2" s="30">
        <f>+Exp!J56</f>
        <v>52.2879590230261</v>
      </c>
      <c r="K2" s="30">
        <f>+Exp!K56</f>
        <v>11.974043099559296</v>
      </c>
      <c r="L2" s="30">
        <f>+Exp!L56</f>
        <v>27.908942812291194</v>
      </c>
    </row>
    <row r="3" spans="1:12" ht="12.75">
      <c r="A3" t="s">
        <v>54</v>
      </c>
      <c r="B3" s="30">
        <f>+Imp!B56</f>
        <v>33.349877971395145</v>
      </c>
      <c r="C3" s="30">
        <f>+Imp!C56</f>
        <v>26.02877366979266</v>
      </c>
      <c r="D3" s="30">
        <f>+Imp!D56</f>
        <v>16.49054887621699</v>
      </c>
      <c r="E3" s="30">
        <f>+Imp!E56</f>
        <v>26.221177763196057</v>
      </c>
      <c r="F3" s="30">
        <f>+Imp!F56</f>
        <v>31.49922422469016</v>
      </c>
      <c r="G3" s="30">
        <f>+Imp!G56</f>
        <v>23.475390771251583</v>
      </c>
      <c r="H3" s="30">
        <f>+Imp!H56</f>
        <v>20.605304593573347</v>
      </c>
      <c r="I3" s="30">
        <f>+Imp!I56</f>
        <v>3.2812159974721533</v>
      </c>
      <c r="J3" s="30">
        <f>+Imp!J56</f>
        <v>18.39034775111812</v>
      </c>
      <c r="K3" s="30">
        <f>+Imp!K56</f>
        <v>26.071491108784663</v>
      </c>
      <c r="L3" s="30">
        <f>+Imp!L56</f>
        <v>23.776424305161846</v>
      </c>
    </row>
    <row r="5" ht="12.75">
      <c r="D5" s="54" t="s">
        <v>77</v>
      </c>
    </row>
    <row r="6" ht="12.75">
      <c r="D6" s="55" t="str">
        <f>+CONCATENATE("  ",Exp!B10," / ",Exp!B26)</f>
        <v>  Enero-setiembre 2005 / Enero-setiembre 2004</v>
      </c>
    </row>
    <row r="19" s="42" customFormat="1" ht="12">
      <c r="D19" s="41" t="s">
        <v>59</v>
      </c>
    </row>
    <row r="20" s="42" customFormat="1" ht="12">
      <c r="D20" s="41" t="s">
        <v>60</v>
      </c>
    </row>
    <row r="22" spans="2:12" ht="13.5" thickBot="1">
      <c r="B22" s="14" t="s">
        <v>5</v>
      </c>
      <c r="C22" s="14" t="s">
        <v>6</v>
      </c>
      <c r="D22" s="14" t="s">
        <v>7</v>
      </c>
      <c r="E22" s="19" t="s">
        <v>8</v>
      </c>
      <c r="F22" s="14" t="s">
        <v>9</v>
      </c>
      <c r="G22" s="14" t="s">
        <v>28</v>
      </c>
      <c r="H22" s="14" t="s">
        <v>12</v>
      </c>
      <c r="I22" s="14" t="s">
        <v>13</v>
      </c>
      <c r="J22" s="14" t="s">
        <v>14</v>
      </c>
      <c r="K22" s="14" t="s">
        <v>15</v>
      </c>
      <c r="L22" s="14" t="s">
        <v>30</v>
      </c>
    </row>
    <row r="23" spans="2:13" ht="12.75">
      <c r="B23" s="16">
        <v>0</v>
      </c>
      <c r="C23" s="16">
        <f aca="true" t="shared" si="0" ref="C23:K23">+B23+B24</f>
        <v>22.692670159045182</v>
      </c>
      <c r="D23" s="16">
        <f t="shared" si="0"/>
        <v>25.318922266130073</v>
      </c>
      <c r="E23" s="16">
        <f t="shared" si="0"/>
        <v>63.33445429116412</v>
      </c>
      <c r="F23" s="16">
        <f t="shared" si="0"/>
        <v>72.44277576185078</v>
      </c>
      <c r="G23" s="16">
        <f t="shared" si="0"/>
        <v>80.53080698587465</v>
      </c>
      <c r="H23" s="16">
        <f t="shared" si="0"/>
        <v>83.39745010714988</v>
      </c>
      <c r="I23" s="16">
        <f t="shared" si="0"/>
        <v>92.22192059556527</v>
      </c>
      <c r="J23" s="16">
        <f t="shared" si="0"/>
        <v>93.82785065050135</v>
      </c>
      <c r="K23" s="16">
        <f t="shared" si="0"/>
        <v>98.35126607452783</v>
      </c>
      <c r="L23" s="16"/>
      <c r="M23" s="16">
        <f>+B24</f>
        <v>22.692670159045182</v>
      </c>
    </row>
    <row r="24" spans="1:13" ht="12.75">
      <c r="A24" t="s">
        <v>3</v>
      </c>
      <c r="B24" s="16">
        <f>+Exp!B24/Exp!$L$24*100</f>
        <v>22.692670159045182</v>
      </c>
      <c r="C24" s="16">
        <f>+Exp!C24/Exp!$L$24*100</f>
        <v>2.626252107084892</v>
      </c>
      <c r="D24" s="16">
        <f>+Exp!D24/Exp!$L$24*100</f>
        <v>38.01553202503405</v>
      </c>
      <c r="E24" s="16">
        <f>+Exp!E24/Exp!$L$24*100</f>
        <v>9.108321470686658</v>
      </c>
      <c r="F24" s="16">
        <f>+Exp!F24/Exp!$L$24*100</f>
        <v>8.088031224023858</v>
      </c>
      <c r="G24" s="16">
        <f>+Exp!G24/Exp!$L$24*100</f>
        <v>2.866643121275226</v>
      </c>
      <c r="H24" s="16">
        <f>+Exp!H24/Exp!$L$24*100</f>
        <v>8.824470488415392</v>
      </c>
      <c r="I24" s="16">
        <f>+Exp!I24/Exp!$L$24*100</f>
        <v>1.605930054936084</v>
      </c>
      <c r="J24" s="16">
        <f>+Exp!J24/Exp!$L$24*100</f>
        <v>4.523415424026479</v>
      </c>
      <c r="K24" s="16">
        <f>+Exp!K24/Exp!$L$24*100</f>
        <v>1.6487339254721753</v>
      </c>
      <c r="L24" s="16">
        <f>+Exp!L24/Exp!$L$24*100</f>
        <v>100</v>
      </c>
      <c r="M24" s="16">
        <f>+D24</f>
        <v>38.01553202503405</v>
      </c>
    </row>
    <row r="25" spans="2:13" ht="12.75">
      <c r="B25" s="16">
        <f aca="true" t="shared" si="1" ref="B25:K25">100-SUM(B23:B24)</f>
        <v>77.30732984095482</v>
      </c>
      <c r="C25" s="16">
        <f>100-SUM(C23:C24)</f>
        <v>74.68107773386993</v>
      </c>
      <c r="D25" s="16">
        <f t="shared" si="1"/>
        <v>36.66554570883588</v>
      </c>
      <c r="E25" s="16">
        <f t="shared" si="1"/>
        <v>27.557224238149217</v>
      </c>
      <c r="F25" s="16">
        <f t="shared" si="1"/>
        <v>19.469193014125352</v>
      </c>
      <c r="G25" s="16">
        <f t="shared" si="1"/>
        <v>16.60254989285012</v>
      </c>
      <c r="H25" s="16">
        <f t="shared" si="1"/>
        <v>7.778079404434735</v>
      </c>
      <c r="I25" s="16">
        <f t="shared" si="1"/>
        <v>6.172149349498653</v>
      </c>
      <c r="J25" s="16">
        <f t="shared" si="1"/>
        <v>1.6487339254721718</v>
      </c>
      <c r="K25" s="16">
        <f t="shared" si="1"/>
        <v>0</v>
      </c>
      <c r="M25" s="16">
        <f>+E24</f>
        <v>9.108321470686658</v>
      </c>
    </row>
    <row r="26" spans="2:13" ht="12.75">
      <c r="B26" s="16">
        <v>0</v>
      </c>
      <c r="C26" s="16">
        <f aca="true" t="shared" si="2" ref="C26:H26">+B26+B27</f>
        <v>19.310706820269317</v>
      </c>
      <c r="D26" s="16">
        <f t="shared" si="2"/>
        <v>21.39596357690923</v>
      </c>
      <c r="E26" s="16">
        <f t="shared" si="2"/>
        <v>38.71039847994123</v>
      </c>
      <c r="F26" s="16">
        <f t="shared" si="2"/>
        <v>55.81383298834757</v>
      </c>
      <c r="G26" s="16">
        <f t="shared" si="2"/>
        <v>65.06637109924182</v>
      </c>
      <c r="H26" s="16">
        <f t="shared" si="2"/>
        <v>71.16970463632798</v>
      </c>
      <c r="I26" s="16">
        <f>+H26+H27</f>
        <v>86.9194587744625</v>
      </c>
      <c r="J26" s="16">
        <f>+I26+I27</f>
        <v>89.33571888804731</v>
      </c>
      <c r="K26" s="16">
        <f>+J26+J27</f>
        <v>97.20113793193849</v>
      </c>
      <c r="L26" s="16"/>
      <c r="M26" s="16">
        <f>+F24</f>
        <v>8.088031224023858</v>
      </c>
    </row>
    <row r="27" spans="1:13" ht="12.75">
      <c r="A27" t="s">
        <v>19</v>
      </c>
      <c r="B27" s="16">
        <f>+Imp!B24/Imp!$L$24*100</f>
        <v>19.310706820269317</v>
      </c>
      <c r="C27" s="16">
        <f>+Imp!C24/Imp!$L$24*100</f>
        <v>2.0852567566399136</v>
      </c>
      <c r="D27" s="16">
        <f>+Imp!D24/Imp!$L$24*100</f>
        <v>17.314434903032005</v>
      </c>
      <c r="E27" s="16">
        <f>+Imp!E24/Imp!$L$24*100</f>
        <v>17.103434508406334</v>
      </c>
      <c r="F27" s="16">
        <f>+Imp!F24/Imp!$L$24*100</f>
        <v>9.252538110894251</v>
      </c>
      <c r="G27" s="16">
        <f>+Imp!G24/Imp!$L$24*100</f>
        <v>6.103333537086156</v>
      </c>
      <c r="H27" s="16">
        <f>+Imp!H24/Imp!$L$24*100</f>
        <v>15.749754138134527</v>
      </c>
      <c r="I27" s="16">
        <f>+Imp!I24/Imp!$L$24*100</f>
        <v>2.416260113584812</v>
      </c>
      <c r="J27" s="16">
        <f>+Imp!J24/Imp!$L$24*100</f>
        <v>7.86541904389118</v>
      </c>
      <c r="K27" s="16">
        <f>+Imp!K24/Imp!$L$24*100</f>
        <v>2.79886206806151</v>
      </c>
      <c r="L27" s="16">
        <f>+Imp!L24/Imp!$L$24*100</f>
        <v>100</v>
      </c>
      <c r="M27" s="16">
        <f>+G24</f>
        <v>2.866643121275226</v>
      </c>
    </row>
    <row r="28" spans="2:13" ht="12.75">
      <c r="B28" s="16">
        <f aca="true" t="shared" si="3" ref="B28:K28">100-SUM(B26:B27)</f>
        <v>80.68929317973068</v>
      </c>
      <c r="C28" s="16">
        <f>100-SUM(C26:C27)</f>
        <v>78.60403642309078</v>
      </c>
      <c r="D28" s="16">
        <f t="shared" si="3"/>
        <v>61.28960152005877</v>
      </c>
      <c r="E28" s="16">
        <f t="shared" si="3"/>
        <v>44.18616701165243</v>
      </c>
      <c r="F28" s="16">
        <f t="shared" si="3"/>
        <v>34.93362890075818</v>
      </c>
      <c r="G28" s="16">
        <f t="shared" si="3"/>
        <v>28.830295363672022</v>
      </c>
      <c r="H28" s="16">
        <f t="shared" si="3"/>
        <v>13.080541225537502</v>
      </c>
      <c r="I28" s="16">
        <f>100-SUM(I26:I27)</f>
        <v>10.66428111195269</v>
      </c>
      <c r="J28" s="16">
        <f>100-SUM(J26:J27)</f>
        <v>2.79886206806151</v>
      </c>
      <c r="K28" s="16">
        <f t="shared" si="3"/>
        <v>0</v>
      </c>
      <c r="M28" s="16">
        <f>+H24</f>
        <v>8.824470488415392</v>
      </c>
    </row>
    <row r="29" ht="12.75">
      <c r="L29" s="16">
        <f>+J24</f>
        <v>4.523415424026479</v>
      </c>
    </row>
    <row r="30" spans="4:12" ht="12.75">
      <c r="D30" s="31" t="s">
        <v>48</v>
      </c>
      <c r="L30" s="16">
        <f>+K24</f>
        <v>1.6487339254721753</v>
      </c>
    </row>
    <row r="31" ht="12.75">
      <c r="D31" s="31" t="s">
        <v>61</v>
      </c>
    </row>
    <row r="32" spans="4:9" ht="12.75">
      <c r="D32" s="31" t="s">
        <v>49</v>
      </c>
      <c r="E32" s="31"/>
      <c r="F32" s="31"/>
      <c r="G32" s="31"/>
      <c r="I32" s="31" t="s">
        <v>50</v>
      </c>
    </row>
    <row r="45" s="42" customFormat="1" ht="12">
      <c r="D45" s="41" t="s">
        <v>59</v>
      </c>
    </row>
    <row r="46" s="42" customFormat="1" ht="12">
      <c r="D46" s="41" t="s">
        <v>60</v>
      </c>
    </row>
    <row r="48" spans="2:12" ht="13.5" thickBot="1">
      <c r="B48" s="14" t="s">
        <v>5</v>
      </c>
      <c r="C48" s="14" t="s">
        <v>6</v>
      </c>
      <c r="D48" s="14" t="s">
        <v>7</v>
      </c>
      <c r="E48" s="19" t="s">
        <v>8</v>
      </c>
      <c r="F48" s="14" t="s">
        <v>9</v>
      </c>
      <c r="G48" s="14" t="s">
        <v>28</v>
      </c>
      <c r="H48" s="14" t="s">
        <v>12</v>
      </c>
      <c r="I48" s="14" t="s">
        <v>13</v>
      </c>
      <c r="J48" s="14" t="s">
        <v>14</v>
      </c>
      <c r="K48" s="14" t="s">
        <v>15</v>
      </c>
      <c r="L48" s="14" t="s">
        <v>30</v>
      </c>
    </row>
    <row r="49" spans="2:12" ht="12.75">
      <c r="B49" s="16">
        <v>0</v>
      </c>
      <c r="C49" s="16">
        <f aca="true" t="shared" si="4" ref="C49:H49">+B49+B50</f>
        <v>13.524175733228963</v>
      </c>
      <c r="D49" s="16">
        <f t="shared" si="4"/>
        <v>15.456500582971795</v>
      </c>
      <c r="E49" s="16">
        <f t="shared" si="4"/>
        <v>57.48514213729226</v>
      </c>
      <c r="F49" s="16">
        <f t="shared" si="4"/>
        <v>66.21989865668336</v>
      </c>
      <c r="G49" s="16">
        <f>+F49+F50</f>
        <v>75.47190251021982</v>
      </c>
      <c r="H49" s="16">
        <f t="shared" si="4"/>
        <v>79.7980564659563</v>
      </c>
      <c r="I49" s="16">
        <f>+H49+H50</f>
        <v>91.80737719239815</v>
      </c>
      <c r="J49" s="16">
        <f>+I49+I50</f>
        <v>92.07392737829107</v>
      </c>
      <c r="K49" s="16">
        <f>+J49+J50</f>
        <v>99.19196242746517</v>
      </c>
      <c r="L49" s="16"/>
    </row>
    <row r="50" spans="1:12" ht="12.75">
      <c r="A50" t="s">
        <v>3</v>
      </c>
      <c r="B50" s="16">
        <f>+Exp!B76</f>
        <v>13.524175733228963</v>
      </c>
      <c r="C50" s="16">
        <f>+Exp!C76</f>
        <v>1.9323248497428311</v>
      </c>
      <c r="D50" s="16">
        <f>+Exp!D76</f>
        <v>42.028641554320465</v>
      </c>
      <c r="E50" s="16">
        <f>+Exp!E76</f>
        <v>8.734756519391102</v>
      </c>
      <c r="F50" s="16">
        <f>+Exp!F76</f>
        <v>9.252003853536465</v>
      </c>
      <c r="G50" s="16">
        <f>+Exp!G76</f>
        <v>4.326153955736472</v>
      </c>
      <c r="H50" s="16">
        <f>+Exp!H76</f>
        <v>12.009320726441853</v>
      </c>
      <c r="I50" s="16">
        <f>+Exp!I76</f>
        <v>0.26655018589291984</v>
      </c>
      <c r="J50" s="16">
        <f>+Exp!J76</f>
        <v>7.118035049174103</v>
      </c>
      <c r="K50" s="16">
        <f>+Exp!K76</f>
        <v>0.8080375725348569</v>
      </c>
      <c r="L50" s="16">
        <f>+Exp!L48/Exp!$L$24*100</f>
        <v>0.09606428219085612</v>
      </c>
    </row>
    <row r="51" spans="2:11" ht="12.75">
      <c r="B51" s="16">
        <f>100-SUM(B49:B50)</f>
        <v>86.47582426677104</v>
      </c>
      <c r="C51" s="16">
        <f>100-SUM(C49:C50)</f>
        <v>84.5434994170282</v>
      </c>
      <c r="D51" s="16">
        <f>100-SUM(D49:D50)</f>
        <v>42.51485786270774</v>
      </c>
      <c r="E51" s="16">
        <f aca="true" t="shared" si="5" ref="E51:K51">100-SUM(E49:E50)</f>
        <v>33.780101343316645</v>
      </c>
      <c r="F51" s="16">
        <f t="shared" si="5"/>
        <v>24.52809748978018</v>
      </c>
      <c r="G51" s="16">
        <f t="shared" si="5"/>
        <v>20.201943534043707</v>
      </c>
      <c r="H51" s="16">
        <f t="shared" si="5"/>
        <v>8.19262280760185</v>
      </c>
      <c r="I51" s="16">
        <f t="shared" si="5"/>
        <v>7.926072621708926</v>
      </c>
      <c r="J51" s="16">
        <f t="shared" si="5"/>
        <v>0.808037572534829</v>
      </c>
      <c r="K51" s="16">
        <f t="shared" si="5"/>
        <v>0</v>
      </c>
    </row>
    <row r="52" spans="2:12" ht="12.75">
      <c r="B52" s="16">
        <v>0</v>
      </c>
      <c r="C52" s="16">
        <f aca="true" t="shared" si="6" ref="C52:K52">+B52+B53</f>
        <v>25.14150010648671</v>
      </c>
      <c r="D52" s="16">
        <f t="shared" si="6"/>
        <v>27.383496573399746</v>
      </c>
      <c r="E52" s="16">
        <f t="shared" si="6"/>
        <v>40.14330433827761</v>
      </c>
      <c r="F52" s="16">
        <f t="shared" si="6"/>
        <v>58.64002277485538</v>
      </c>
      <c r="G52" s="16">
        <f t="shared" si="6"/>
        <v>70.17798040813541</v>
      </c>
      <c r="H52" s="16">
        <f t="shared" si="6"/>
        <v>76.21873113954015</v>
      </c>
      <c r="I52" s="16">
        <f t="shared" si="6"/>
        <v>90.22678482956913</v>
      </c>
      <c r="J52" s="16">
        <f t="shared" si="6"/>
        <v>90.62640606001457</v>
      </c>
      <c r="K52" s="16">
        <f t="shared" si="6"/>
        <v>96.98684226201787</v>
      </c>
      <c r="L52" s="16"/>
    </row>
    <row r="53" spans="1:12" ht="12.75">
      <c r="A53" t="s">
        <v>19</v>
      </c>
      <c r="B53" s="16">
        <f>+Imp!B77</f>
        <v>25.14150010648671</v>
      </c>
      <c r="C53" s="16">
        <f>+Imp!C77</f>
        <v>2.241996466913038</v>
      </c>
      <c r="D53" s="16">
        <f>+Imp!D77</f>
        <v>12.759807764877864</v>
      </c>
      <c r="E53" s="16">
        <f>+Imp!E77</f>
        <v>18.496718436577776</v>
      </c>
      <c r="F53" s="16">
        <f>+Imp!F77</f>
        <v>11.537957633280035</v>
      </c>
      <c r="G53" s="16">
        <f>+Imp!G77</f>
        <v>6.040750731404745</v>
      </c>
      <c r="H53" s="16">
        <f>+Imp!H77</f>
        <v>14.008053690028976</v>
      </c>
      <c r="I53" s="16">
        <f>+Imp!I77</f>
        <v>0.39962123044544595</v>
      </c>
      <c r="J53" s="16">
        <f>+Imp!J77</f>
        <v>6.360436202003298</v>
      </c>
      <c r="K53" s="16">
        <f>+Imp!K77</f>
        <v>3.013157737982114</v>
      </c>
      <c r="L53" s="16">
        <f>+Imp!L48/Imp!$L$24*100</f>
        <v>0.02694597550021224</v>
      </c>
    </row>
    <row r="54" spans="2:11" ht="12.75">
      <c r="B54" s="16">
        <f>100-SUM(B52:B53)</f>
        <v>74.85849989351328</v>
      </c>
      <c r="C54" s="16">
        <f>100-SUM(C52:C53)</f>
        <v>72.61650342660025</v>
      </c>
      <c r="D54" s="16">
        <f aca="true" t="shared" si="7" ref="D54:K54">100-SUM(D52:D53)</f>
        <v>59.85669566172239</v>
      </c>
      <c r="E54" s="16">
        <f t="shared" si="7"/>
        <v>41.35997722514462</v>
      </c>
      <c r="F54" s="16">
        <f t="shared" si="7"/>
        <v>29.82201959186459</v>
      </c>
      <c r="G54" s="16">
        <f t="shared" si="7"/>
        <v>23.781268860459846</v>
      </c>
      <c r="H54" s="16">
        <f t="shared" si="7"/>
        <v>9.773215170430873</v>
      </c>
      <c r="I54" s="16">
        <f t="shared" si="7"/>
        <v>9.373593939985426</v>
      </c>
      <c r="J54" s="16">
        <f t="shared" si="7"/>
        <v>3.0131577379821266</v>
      </c>
      <c r="K54" s="16">
        <f t="shared" si="7"/>
        <v>0</v>
      </c>
    </row>
    <row r="56" ht="12.75">
      <c r="D56" s="31" t="s">
        <v>51</v>
      </c>
    </row>
    <row r="57" ht="12.75">
      <c r="D57" s="31" t="str">
        <f>CONCATENATE(" ",Exp!B10)</f>
        <v> Enero-setiembre 2005</v>
      </c>
    </row>
    <row r="58" spans="4:8" ht="12.75">
      <c r="D58" s="31" t="s">
        <v>49</v>
      </c>
      <c r="E58" s="31"/>
      <c r="F58" s="31"/>
      <c r="G58" s="31"/>
      <c r="H58" s="31" t="s">
        <v>50</v>
      </c>
    </row>
    <row r="59" ht="4.5" customHeight="1"/>
    <row r="72" ht="12.75">
      <c r="D72" s="41" t="s">
        <v>59</v>
      </c>
    </row>
    <row r="73" ht="12.75">
      <c r="D73" s="41" t="s">
        <v>60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H14" sqref="H14"/>
    </sheetView>
  </sheetViews>
  <sheetFormatPr defaultColWidth="11.421875" defaultRowHeight="12.75"/>
  <sheetData>
    <row r="1" spans="2:7" ht="12.75">
      <c r="B1" t="s">
        <v>25</v>
      </c>
      <c r="C1" t="s">
        <v>33</v>
      </c>
      <c r="D1" s="36" t="s">
        <v>26</v>
      </c>
      <c r="E1" t="s">
        <v>27</v>
      </c>
      <c r="F1" t="s">
        <v>63</v>
      </c>
      <c r="G1" t="s">
        <v>74</v>
      </c>
    </row>
    <row r="2" spans="1:7" ht="12.75">
      <c r="A2" t="s">
        <v>53</v>
      </c>
      <c r="B2" s="47">
        <f>+ExpRM!L69</f>
        <v>12.691301751485383</v>
      </c>
      <c r="C2" s="47">
        <f>+ExpRM!L71</f>
        <v>15.38687682448825</v>
      </c>
      <c r="D2" s="47">
        <f>+ExpRM!L74</f>
        <v>20.399122925799553</v>
      </c>
      <c r="E2" s="47">
        <f>+ExpRM!L76</f>
        <v>24.077736599925025</v>
      </c>
      <c r="F2" s="47">
        <f>+ExpRM!L78</f>
        <v>16.07171095189075</v>
      </c>
      <c r="G2" s="47">
        <f>+ExpRM!L72</f>
        <v>18.375168517847527</v>
      </c>
    </row>
    <row r="3" spans="1:7" ht="12.75">
      <c r="A3" t="s">
        <v>54</v>
      </c>
      <c r="B3" s="47">
        <f>+ImpRM!L69</f>
        <v>8.502006271987806</v>
      </c>
      <c r="C3" s="47">
        <f>+ImpRM!L71</f>
        <v>20.701565265584996</v>
      </c>
      <c r="D3" s="47">
        <f>+ImpRM!L74</f>
        <v>23.95357714426245</v>
      </c>
      <c r="E3" s="47">
        <f>+ImpRM!L76</f>
        <v>32.61497494511924</v>
      </c>
      <c r="F3" s="47">
        <f>+ImpRM!L78</f>
        <v>25.385586976652917</v>
      </c>
      <c r="G3" s="47">
        <f>+ImpRM!L72</f>
        <v>19.067018205634078</v>
      </c>
    </row>
    <row r="5" ht="12.75">
      <c r="C5" s="31" t="s">
        <v>78</v>
      </c>
    </row>
    <row r="6" ht="12.75">
      <c r="C6" s="31" t="s">
        <v>79</v>
      </c>
    </row>
    <row r="7" ht="12.75">
      <c r="C7" s="54" t="str">
        <f>+CONCATENATE("  ",Exp!B10," / ",Exp!B26)</f>
        <v>  Enero-setiembre 2005 / Enero-setiembre 2004</v>
      </c>
    </row>
    <row r="20" s="41" customFormat="1" ht="11.25">
      <c r="C20" s="41" t="s">
        <v>59</v>
      </c>
    </row>
    <row r="21" s="41" customFormat="1" ht="11.25">
      <c r="C21" s="41" t="s">
        <v>60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Garimon</cp:lastModifiedBy>
  <cp:lastPrinted>2005-12-26T15:28:12Z</cp:lastPrinted>
  <dcterms:created xsi:type="dcterms:W3CDTF">2004-06-14T13:52:53Z</dcterms:created>
  <dcterms:modified xsi:type="dcterms:W3CDTF">2006-01-09T16:17:47Z</dcterms:modified>
  <cp:category/>
  <cp:version/>
  <cp:contentType/>
  <cp:contentStatus/>
</cp:coreProperties>
</file>